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Usuario\Dropbox\Ana Muro\Economia Circular\Programador\"/>
    </mc:Choice>
  </mc:AlternateContent>
  <bookViews>
    <workbookView xWindow="0" yWindow="0" windowWidth="20490" windowHeight="7050" activeTab="5"/>
  </bookViews>
  <sheets>
    <sheet name="Inicio" sheetId="4" r:id="rId1"/>
    <sheet name="Acerca de esta Herramienta" sheetId="5" r:id="rId2"/>
    <sheet name="Caracterización" sheetId="1" r:id="rId3"/>
    <sheet name="Resultados" sheetId="3" r:id="rId4"/>
    <sheet name="Caracterización cuanti (2)" sheetId="2" state="hidden" r:id="rId5"/>
    <sheet name="Definición de Aspectos" sheetId="6" r:id="rId6"/>
  </sheets>
  <definedNames>
    <definedName name="Impulso">Caracterización!$H$22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2" i="1" l="1"/>
  <c r="G62" i="1"/>
  <c r="C11" i="3"/>
  <c r="C15" i="3"/>
  <c r="C16" i="3"/>
  <c r="G21" i="1"/>
  <c r="H21" i="1"/>
  <c r="C7" i="3"/>
  <c r="H54" i="1"/>
  <c r="G54" i="1"/>
  <c r="H46" i="1"/>
  <c r="G46" i="1"/>
  <c r="H30" i="1"/>
  <c r="G30" i="1"/>
  <c r="C8" i="3"/>
  <c r="H7" i="1"/>
  <c r="G7" i="1"/>
  <c r="A11" i="2"/>
  <c r="AL112" i="2"/>
  <c r="AL102" i="2"/>
  <c r="AL113" i="2"/>
  <c r="AL114" i="2"/>
  <c r="CQ102" i="2"/>
  <c r="CQ113" i="2"/>
  <c r="CP102" i="2"/>
  <c r="CP113" i="2"/>
  <c r="CM102" i="2"/>
  <c r="CM113" i="2"/>
  <c r="CI102" i="2"/>
  <c r="CI113" i="2"/>
  <c r="CE102" i="2"/>
  <c r="CE113" i="2"/>
  <c r="CA102" i="2"/>
  <c r="CA113" i="2"/>
  <c r="BW102" i="2"/>
  <c r="BW113" i="2"/>
  <c r="BS102" i="2"/>
  <c r="BS113" i="2"/>
  <c r="BO102" i="2"/>
  <c r="BO113" i="2"/>
  <c r="BK102" i="2"/>
  <c r="BK113" i="2"/>
  <c r="BJ102" i="2"/>
  <c r="BJ113" i="2"/>
  <c r="BG102" i="2"/>
  <c r="BG113" i="2"/>
  <c r="BC102" i="2"/>
  <c r="BC113" i="2"/>
  <c r="AY102" i="2"/>
  <c r="AY113" i="2"/>
  <c r="AU102" i="2"/>
  <c r="AU113" i="2"/>
  <c r="AQ102" i="2"/>
  <c r="AQ113" i="2"/>
  <c r="AM102" i="2"/>
  <c r="AM113" i="2"/>
  <c r="AI102" i="2"/>
  <c r="AI113" i="2"/>
  <c r="AE102" i="2"/>
  <c r="AE113" i="2"/>
  <c r="AD102" i="2"/>
  <c r="AD113" i="2"/>
  <c r="AA102" i="2"/>
  <c r="AA113" i="2"/>
  <c r="W102" i="2"/>
  <c r="W113" i="2"/>
  <c r="S102" i="2"/>
  <c r="S113" i="2"/>
  <c r="CQ112" i="2"/>
  <c r="CQ114" i="2"/>
  <c r="CP112" i="2"/>
  <c r="CO112" i="2"/>
  <c r="CO102" i="2"/>
  <c r="CO113" i="2"/>
  <c r="CO114" i="2"/>
  <c r="CN112" i="2"/>
  <c r="CM112" i="2"/>
  <c r="CM114" i="2"/>
  <c r="CL112" i="2"/>
  <c r="CL102" i="2"/>
  <c r="CL113" i="2"/>
  <c r="CL114" i="2"/>
  <c r="CK112" i="2"/>
  <c r="CK102" i="2"/>
  <c r="CK113" i="2"/>
  <c r="CK114" i="2"/>
  <c r="CJ112" i="2"/>
  <c r="CI112" i="2"/>
  <c r="CI114" i="2"/>
  <c r="CH112" i="2"/>
  <c r="CG112" i="2"/>
  <c r="CG102" i="2"/>
  <c r="CG113" i="2"/>
  <c r="CG114" i="2"/>
  <c r="CF112" i="2"/>
  <c r="CE112" i="2"/>
  <c r="CE114" i="2"/>
  <c r="CD112" i="2"/>
  <c r="CC112" i="2"/>
  <c r="CC102" i="2"/>
  <c r="CC113" i="2"/>
  <c r="CC114" i="2"/>
  <c r="CB112" i="2"/>
  <c r="CA112" i="2"/>
  <c r="CA114" i="2"/>
  <c r="BZ112" i="2"/>
  <c r="BY112" i="2"/>
  <c r="BY102" i="2"/>
  <c r="BY113" i="2"/>
  <c r="BY114" i="2"/>
  <c r="BX112" i="2"/>
  <c r="BW112" i="2"/>
  <c r="BW114" i="2"/>
  <c r="BV112" i="2"/>
  <c r="BV102" i="2"/>
  <c r="BV113" i="2"/>
  <c r="BV114" i="2"/>
  <c r="BU112" i="2"/>
  <c r="BU102" i="2"/>
  <c r="BU113" i="2"/>
  <c r="BU114" i="2"/>
  <c r="BT112" i="2"/>
  <c r="BS112" i="2"/>
  <c r="BS114" i="2"/>
  <c r="BR112" i="2"/>
  <c r="BQ112" i="2"/>
  <c r="BQ102" i="2"/>
  <c r="BQ113" i="2"/>
  <c r="BQ114" i="2"/>
  <c r="BP112" i="2"/>
  <c r="BO112" i="2"/>
  <c r="BO114" i="2"/>
  <c r="BN112" i="2"/>
  <c r="BM112" i="2"/>
  <c r="BM102" i="2"/>
  <c r="BM113" i="2"/>
  <c r="BM114" i="2"/>
  <c r="BL112" i="2"/>
  <c r="BK112" i="2"/>
  <c r="BK114" i="2"/>
  <c r="BJ112" i="2"/>
  <c r="BI112" i="2"/>
  <c r="BI102" i="2"/>
  <c r="BI113" i="2"/>
  <c r="BI114" i="2"/>
  <c r="BH112" i="2"/>
  <c r="BG112" i="2"/>
  <c r="BG114" i="2"/>
  <c r="BF112" i="2"/>
  <c r="BF102" i="2"/>
  <c r="BF113" i="2"/>
  <c r="BF114" i="2"/>
  <c r="BE112" i="2"/>
  <c r="BE102" i="2"/>
  <c r="BE113" i="2"/>
  <c r="BE114" i="2"/>
  <c r="BD112" i="2"/>
  <c r="BC112" i="2"/>
  <c r="BC114" i="2"/>
  <c r="BB112" i="2"/>
  <c r="BA112" i="2"/>
  <c r="BA102" i="2"/>
  <c r="BA113" i="2"/>
  <c r="BA114" i="2"/>
  <c r="AZ112" i="2"/>
  <c r="AY112" i="2"/>
  <c r="AY114" i="2"/>
  <c r="AX112" i="2"/>
  <c r="AW112" i="2"/>
  <c r="AW102" i="2"/>
  <c r="AW113" i="2"/>
  <c r="AW114" i="2"/>
  <c r="AV112" i="2"/>
  <c r="AU112" i="2"/>
  <c r="AU114" i="2"/>
  <c r="AT112" i="2"/>
  <c r="AS112" i="2"/>
  <c r="AS102" i="2"/>
  <c r="AS113" i="2"/>
  <c r="AS114" i="2"/>
  <c r="AR112" i="2"/>
  <c r="AQ112" i="2"/>
  <c r="AQ114" i="2"/>
  <c r="AP112" i="2"/>
  <c r="AP102" i="2"/>
  <c r="AP113" i="2"/>
  <c r="AP114" i="2"/>
  <c r="AO112" i="2"/>
  <c r="AO102" i="2"/>
  <c r="AO113" i="2"/>
  <c r="AO114" i="2"/>
  <c r="AN112" i="2"/>
  <c r="AM112" i="2"/>
  <c r="AM114" i="2"/>
  <c r="AK112" i="2"/>
  <c r="AK102" i="2"/>
  <c r="AK113" i="2"/>
  <c r="AK114" i="2"/>
  <c r="AJ112" i="2"/>
  <c r="AI112" i="2"/>
  <c r="AI114" i="2"/>
  <c r="AH112" i="2"/>
  <c r="AG112" i="2"/>
  <c r="AG102" i="2"/>
  <c r="AG113" i="2"/>
  <c r="AG114" i="2"/>
  <c r="AF112" i="2"/>
  <c r="AE112" i="2"/>
  <c r="AE114" i="2"/>
  <c r="AD112" i="2"/>
  <c r="AC112" i="2"/>
  <c r="AC102" i="2"/>
  <c r="AC113" i="2"/>
  <c r="AC114" i="2"/>
  <c r="AB112" i="2"/>
  <c r="AA112" i="2"/>
  <c r="AA114" i="2"/>
  <c r="Z112" i="2"/>
  <c r="Z102" i="2"/>
  <c r="Z113" i="2"/>
  <c r="Z114" i="2"/>
  <c r="Y112" i="2"/>
  <c r="Y102" i="2"/>
  <c r="Y113" i="2"/>
  <c r="Y114" i="2"/>
  <c r="X112" i="2"/>
  <c r="W112" i="2"/>
  <c r="W114" i="2"/>
  <c r="V112" i="2"/>
  <c r="U112" i="2"/>
  <c r="U102" i="2"/>
  <c r="U113" i="2"/>
  <c r="U114" i="2"/>
  <c r="T112" i="2"/>
  <c r="S112" i="2"/>
  <c r="S114" i="2"/>
  <c r="R112" i="2"/>
  <c r="Q112" i="2"/>
  <c r="Q102" i="2"/>
  <c r="Q113" i="2"/>
  <c r="Q114" i="2"/>
  <c r="P112" i="2"/>
  <c r="CN102" i="2"/>
  <c r="CN113" i="2"/>
  <c r="CJ102" i="2"/>
  <c r="CJ113" i="2"/>
  <c r="CH102" i="2"/>
  <c r="CH113" i="2"/>
  <c r="CF102" i="2"/>
  <c r="CF113" i="2"/>
  <c r="CD102" i="2"/>
  <c r="CD113" i="2"/>
  <c r="CB102" i="2"/>
  <c r="CB113" i="2"/>
  <c r="BZ102" i="2"/>
  <c r="BZ113" i="2"/>
  <c r="BX102" i="2"/>
  <c r="BX113" i="2"/>
  <c r="BT102" i="2"/>
  <c r="BT113" i="2"/>
  <c r="BR102" i="2"/>
  <c r="BR113" i="2"/>
  <c r="BR114" i="2"/>
  <c r="BP102" i="2"/>
  <c r="BP113" i="2"/>
  <c r="BN102" i="2"/>
  <c r="BN113" i="2"/>
  <c r="BL102" i="2"/>
  <c r="BL113" i="2"/>
  <c r="BH102" i="2"/>
  <c r="BH113" i="2"/>
  <c r="BD102" i="2"/>
  <c r="BD113" i="2"/>
  <c r="BB102" i="2"/>
  <c r="BB113" i="2"/>
  <c r="AZ102" i="2"/>
  <c r="AZ113" i="2"/>
  <c r="AX102" i="2"/>
  <c r="AX113" i="2"/>
  <c r="AV102" i="2"/>
  <c r="AV113" i="2"/>
  <c r="AT102" i="2"/>
  <c r="AT113" i="2"/>
  <c r="AR102" i="2"/>
  <c r="AR113" i="2"/>
  <c r="AN102" i="2"/>
  <c r="AN113" i="2"/>
  <c r="AJ102" i="2"/>
  <c r="AJ113" i="2"/>
  <c r="AH102" i="2"/>
  <c r="AH113" i="2"/>
  <c r="AF102" i="2"/>
  <c r="AF113" i="2"/>
  <c r="AB102" i="2"/>
  <c r="AB113" i="2"/>
  <c r="X102" i="2"/>
  <c r="X113" i="2"/>
  <c r="V102" i="2"/>
  <c r="V113" i="2"/>
  <c r="T102" i="2"/>
  <c r="T113" i="2"/>
  <c r="R102" i="2"/>
  <c r="R113" i="2"/>
  <c r="P102" i="2"/>
  <c r="CQ99" i="2"/>
  <c r="CP99" i="2"/>
  <c r="CO99" i="2"/>
  <c r="CN99" i="2"/>
  <c r="CM99" i="2"/>
  <c r="CL99" i="2"/>
  <c r="CK99" i="2"/>
  <c r="CJ99" i="2"/>
  <c r="CI99" i="2"/>
  <c r="CH99" i="2"/>
  <c r="CG99" i="2"/>
  <c r="CF99" i="2"/>
  <c r="CE99" i="2"/>
  <c r="CD99" i="2"/>
  <c r="CC99" i="2"/>
  <c r="CB99" i="2"/>
  <c r="CA99" i="2"/>
  <c r="BZ99" i="2"/>
  <c r="BY99" i="2"/>
  <c r="BX99" i="2"/>
  <c r="BW99" i="2"/>
  <c r="BV99" i="2"/>
  <c r="BU99" i="2"/>
  <c r="BT99" i="2"/>
  <c r="BS99" i="2"/>
  <c r="BR99" i="2"/>
  <c r="BQ99" i="2"/>
  <c r="BP99" i="2"/>
  <c r="BO99" i="2"/>
  <c r="BN99" i="2"/>
  <c r="BM99" i="2"/>
  <c r="BL99" i="2"/>
  <c r="BK99" i="2"/>
  <c r="BJ99" i="2"/>
  <c r="BI99" i="2"/>
  <c r="BH99" i="2"/>
  <c r="BG99" i="2"/>
  <c r="BF99" i="2"/>
  <c r="BE99" i="2"/>
  <c r="BD99" i="2"/>
  <c r="BC99" i="2"/>
  <c r="BB99" i="2"/>
  <c r="BA99" i="2"/>
  <c r="AZ99" i="2"/>
  <c r="AY99" i="2"/>
  <c r="AX99" i="2"/>
  <c r="AW99" i="2"/>
  <c r="AV99" i="2"/>
  <c r="AU99" i="2"/>
  <c r="AT99" i="2"/>
  <c r="AS99" i="2"/>
  <c r="AR99" i="2"/>
  <c r="AQ99" i="2"/>
  <c r="AP99" i="2"/>
  <c r="AO99" i="2"/>
  <c r="AN99" i="2"/>
  <c r="AM99" i="2"/>
  <c r="AL99" i="2"/>
  <c r="AK99" i="2"/>
  <c r="AJ99" i="2"/>
  <c r="AI99" i="2"/>
  <c r="AH99" i="2"/>
  <c r="AG99" i="2"/>
  <c r="AF99" i="2"/>
  <c r="AE99" i="2"/>
  <c r="AD99" i="2"/>
  <c r="AC99" i="2"/>
  <c r="AB99" i="2"/>
  <c r="AA99" i="2"/>
  <c r="Z99" i="2"/>
  <c r="Y99" i="2"/>
  <c r="X99" i="2"/>
  <c r="W99" i="2"/>
  <c r="V99" i="2"/>
  <c r="U99" i="2"/>
  <c r="T99" i="2"/>
  <c r="S99" i="2"/>
  <c r="R99" i="2"/>
  <c r="Q99" i="2"/>
  <c r="P99" i="2"/>
  <c r="I99" i="2"/>
  <c r="H240" i="2"/>
  <c r="O98" i="2"/>
  <c r="CK98" i="2"/>
  <c r="CC98" i="2"/>
  <c r="BW98" i="2"/>
  <c r="BP98" i="2"/>
  <c r="BH98" i="2"/>
  <c r="BA98" i="2"/>
  <c r="AU98" i="2"/>
  <c r="AM98" i="2"/>
  <c r="AF98" i="2"/>
  <c r="Y98" i="2"/>
  <c r="Q98" i="2"/>
  <c r="CM98" i="2"/>
  <c r="BZ24" i="2"/>
  <c r="BZ50" i="2"/>
  <c r="BZ77" i="2"/>
  <c r="O97" i="2"/>
  <c r="BZ97" i="2"/>
  <c r="AJ24" i="2"/>
  <c r="AJ50" i="2"/>
  <c r="AJ77" i="2"/>
  <c r="AJ97" i="2"/>
  <c r="CJ68" i="2"/>
  <c r="O68" i="2"/>
  <c r="CJ92" i="2"/>
  <c r="BT68" i="2"/>
  <c r="BT92" i="2"/>
  <c r="BD68" i="2"/>
  <c r="BD92" i="2"/>
  <c r="AN68" i="2"/>
  <c r="AN92" i="2"/>
  <c r="X68" i="2"/>
  <c r="X92" i="2"/>
  <c r="AS59" i="2"/>
  <c r="O59" i="2"/>
  <c r="AS91" i="2"/>
  <c r="AL59" i="2"/>
  <c r="AL91" i="2"/>
  <c r="AG59" i="2"/>
  <c r="AG91" i="2"/>
  <c r="V59" i="2"/>
  <c r="V91" i="2"/>
  <c r="Q59" i="2"/>
  <c r="Q91" i="2"/>
  <c r="CJ33" i="2"/>
  <c r="O33" i="2"/>
  <c r="CJ89" i="2"/>
  <c r="CE33" i="2"/>
  <c r="CE89" i="2"/>
  <c r="BT33" i="2"/>
  <c r="BT89" i="2"/>
  <c r="BO33" i="2"/>
  <c r="BO89" i="2"/>
  <c r="AY33" i="2"/>
  <c r="AY89" i="2"/>
  <c r="CN24" i="2"/>
  <c r="O24" i="2"/>
  <c r="CN88" i="2"/>
  <c r="CJ24" i="2"/>
  <c r="CJ88" i="2"/>
  <c r="CF24" i="2"/>
  <c r="CF88" i="2"/>
  <c r="CB24" i="2"/>
  <c r="CB88" i="2"/>
  <c r="BX24" i="2"/>
  <c r="BX88" i="2"/>
  <c r="BT24" i="2"/>
  <c r="BT88" i="2"/>
  <c r="BP24" i="2"/>
  <c r="BP88" i="2"/>
  <c r="BL24" i="2"/>
  <c r="BL88" i="2"/>
  <c r="BH24" i="2"/>
  <c r="BH88" i="2"/>
  <c r="BD24" i="2"/>
  <c r="BD88" i="2"/>
  <c r="AZ24" i="2"/>
  <c r="AZ88" i="2"/>
  <c r="AV24" i="2"/>
  <c r="AV88" i="2"/>
  <c r="AR24" i="2"/>
  <c r="AR88" i="2"/>
  <c r="AN24" i="2"/>
  <c r="AN88" i="2"/>
  <c r="AJ88" i="2"/>
  <c r="AF88" i="2"/>
  <c r="CQ85" i="2"/>
  <c r="CP85" i="2"/>
  <c r="CO85" i="2"/>
  <c r="CN85" i="2"/>
  <c r="CM85" i="2"/>
  <c r="CL85" i="2"/>
  <c r="CK85" i="2"/>
  <c r="CJ85" i="2"/>
  <c r="CI85" i="2"/>
  <c r="CH85" i="2"/>
  <c r="CG85" i="2"/>
  <c r="CF85" i="2"/>
  <c r="CE85" i="2"/>
  <c r="CD85" i="2"/>
  <c r="CC85" i="2"/>
  <c r="CB85" i="2"/>
  <c r="CA85" i="2"/>
  <c r="BZ85" i="2"/>
  <c r="BY85" i="2"/>
  <c r="BX85" i="2"/>
  <c r="BW85" i="2"/>
  <c r="BV85" i="2"/>
  <c r="BU85" i="2"/>
  <c r="BT85" i="2"/>
  <c r="BS85" i="2"/>
  <c r="BR85" i="2"/>
  <c r="BQ85" i="2"/>
  <c r="BP85" i="2"/>
  <c r="BO85" i="2"/>
  <c r="BN85" i="2"/>
  <c r="BM85" i="2"/>
  <c r="BL85" i="2"/>
  <c r="BK85" i="2"/>
  <c r="BJ85" i="2"/>
  <c r="BI85" i="2"/>
  <c r="BH85" i="2"/>
  <c r="BG85" i="2"/>
  <c r="BF85" i="2"/>
  <c r="BE85" i="2"/>
  <c r="BD85" i="2"/>
  <c r="BC85" i="2"/>
  <c r="BB85" i="2"/>
  <c r="BA85" i="2"/>
  <c r="AZ85" i="2"/>
  <c r="AY85" i="2"/>
  <c r="AX85" i="2"/>
  <c r="AW85" i="2"/>
  <c r="AV85" i="2"/>
  <c r="AU85" i="2"/>
  <c r="AT85" i="2"/>
  <c r="AS85" i="2"/>
  <c r="AR85" i="2"/>
  <c r="AQ85" i="2"/>
  <c r="AP85" i="2"/>
  <c r="AO85" i="2"/>
  <c r="AN85" i="2"/>
  <c r="AM85" i="2"/>
  <c r="AL85" i="2"/>
  <c r="AK85" i="2"/>
  <c r="AJ85" i="2"/>
  <c r="AI85" i="2"/>
  <c r="AH85" i="2"/>
  <c r="AG85" i="2"/>
  <c r="AF85" i="2"/>
  <c r="AE85" i="2"/>
  <c r="AD85" i="2"/>
  <c r="AC85" i="2"/>
  <c r="AB85" i="2"/>
  <c r="AA85" i="2"/>
  <c r="Z85" i="2"/>
  <c r="Y85" i="2"/>
  <c r="X85" i="2"/>
  <c r="W85" i="2"/>
  <c r="V85" i="2"/>
  <c r="U85" i="2"/>
  <c r="T85" i="2"/>
  <c r="S85" i="2"/>
  <c r="R85" i="2"/>
  <c r="Q85" i="2"/>
  <c r="P85" i="2"/>
  <c r="K84" i="2"/>
  <c r="K85" i="2"/>
  <c r="K92" i="2"/>
  <c r="CQ77" i="2"/>
  <c r="CP77" i="2"/>
  <c r="CO77" i="2"/>
  <c r="CN77" i="2"/>
  <c r="O77" i="2"/>
  <c r="CN93" i="2"/>
  <c r="CM77" i="2"/>
  <c r="CL77" i="2"/>
  <c r="CK77" i="2"/>
  <c r="CJ77" i="2"/>
  <c r="CI77" i="2"/>
  <c r="CH77" i="2"/>
  <c r="CG77" i="2"/>
  <c r="CF77" i="2"/>
  <c r="CE77" i="2"/>
  <c r="CD77" i="2"/>
  <c r="CC77" i="2"/>
  <c r="CB77" i="2"/>
  <c r="CA77" i="2"/>
  <c r="BY77" i="2"/>
  <c r="BX77" i="2"/>
  <c r="BW77" i="2"/>
  <c r="BV77" i="2"/>
  <c r="BU77" i="2"/>
  <c r="BT77" i="2"/>
  <c r="BS77" i="2"/>
  <c r="BR77" i="2"/>
  <c r="BQ77" i="2"/>
  <c r="BP77" i="2"/>
  <c r="BO77" i="2"/>
  <c r="BN77" i="2"/>
  <c r="BM77" i="2"/>
  <c r="BL77" i="2"/>
  <c r="BK77" i="2"/>
  <c r="BJ77" i="2"/>
  <c r="BI77" i="2"/>
  <c r="BH77" i="2"/>
  <c r="BG77" i="2"/>
  <c r="BF77" i="2"/>
  <c r="BE77" i="2"/>
  <c r="BD77" i="2"/>
  <c r="BC77" i="2"/>
  <c r="BC93" i="2"/>
  <c r="BB77" i="2"/>
  <c r="BA77" i="2"/>
  <c r="AZ77" i="2"/>
  <c r="AY77" i="2"/>
  <c r="AX77" i="2"/>
  <c r="AW77" i="2"/>
  <c r="AV77" i="2"/>
  <c r="AU77" i="2"/>
  <c r="AT77" i="2"/>
  <c r="AS77" i="2"/>
  <c r="AR77" i="2"/>
  <c r="AQ77" i="2"/>
  <c r="AP77" i="2"/>
  <c r="AO77" i="2"/>
  <c r="AN77" i="2"/>
  <c r="AM77" i="2"/>
  <c r="AM93" i="2"/>
  <c r="AL77" i="2"/>
  <c r="AK77" i="2"/>
  <c r="AI77" i="2"/>
  <c r="AH77" i="2"/>
  <c r="AG77" i="2"/>
  <c r="AF77" i="2"/>
  <c r="AE77" i="2"/>
  <c r="AD77" i="2"/>
  <c r="AC77" i="2"/>
  <c r="AB77" i="2"/>
  <c r="AA77" i="2"/>
  <c r="Z77" i="2"/>
  <c r="Y77" i="2"/>
  <c r="X77" i="2"/>
  <c r="W77" i="2"/>
  <c r="W93" i="2"/>
  <c r="V77" i="2"/>
  <c r="U77" i="2"/>
  <c r="T77" i="2"/>
  <c r="S77" i="2"/>
  <c r="R77" i="2"/>
  <c r="Q77" i="2"/>
  <c r="P77" i="2"/>
  <c r="BX93" i="2"/>
  <c r="CT76" i="2"/>
  <c r="CS76" i="2"/>
  <c r="CU76" i="2"/>
  <c r="CS75" i="2"/>
  <c r="CU75" i="2"/>
  <c r="CT75" i="2"/>
  <c r="CS74" i="2"/>
  <c r="CU74" i="2"/>
  <c r="CT74" i="2"/>
  <c r="CT73" i="2"/>
  <c r="CS73" i="2"/>
  <c r="CU73" i="2"/>
  <c r="CT72" i="2"/>
  <c r="CS72" i="2"/>
  <c r="CU72" i="2"/>
  <c r="CS71" i="2"/>
  <c r="CU71" i="2"/>
  <c r="CT71" i="2"/>
  <c r="A70" i="2"/>
  <c r="CQ68" i="2"/>
  <c r="CP68" i="2"/>
  <c r="CP92" i="2"/>
  <c r="CO68" i="2"/>
  <c r="CN68" i="2"/>
  <c r="CN92" i="2"/>
  <c r="CM68" i="2"/>
  <c r="CL68" i="2"/>
  <c r="CL92" i="2"/>
  <c r="CK68" i="2"/>
  <c r="CI68" i="2"/>
  <c r="CH68" i="2"/>
  <c r="CH92" i="2"/>
  <c r="CG68" i="2"/>
  <c r="CF68" i="2"/>
  <c r="CF92" i="2"/>
  <c r="CE68" i="2"/>
  <c r="CD68" i="2"/>
  <c r="CD92" i="2"/>
  <c r="CC68" i="2"/>
  <c r="CB68" i="2"/>
  <c r="CB92" i="2"/>
  <c r="CA68" i="2"/>
  <c r="BZ68" i="2"/>
  <c r="BZ92" i="2"/>
  <c r="BY68" i="2"/>
  <c r="BX68" i="2"/>
  <c r="BX92" i="2"/>
  <c r="BW68" i="2"/>
  <c r="BV68" i="2"/>
  <c r="BV92" i="2"/>
  <c r="BU68" i="2"/>
  <c r="BS68" i="2"/>
  <c r="BR68" i="2"/>
  <c r="BR92" i="2"/>
  <c r="BQ68" i="2"/>
  <c r="BP68" i="2"/>
  <c r="BP92" i="2"/>
  <c r="BO68" i="2"/>
  <c r="BN68" i="2"/>
  <c r="BN92" i="2"/>
  <c r="BM68" i="2"/>
  <c r="BL68" i="2"/>
  <c r="BL92" i="2"/>
  <c r="BK68" i="2"/>
  <c r="BJ68" i="2"/>
  <c r="BJ92" i="2"/>
  <c r="BI68" i="2"/>
  <c r="BH68" i="2"/>
  <c r="I165" i="2"/>
  <c r="BG68" i="2"/>
  <c r="BF68" i="2"/>
  <c r="BF92" i="2"/>
  <c r="BE68" i="2"/>
  <c r="BC68" i="2"/>
  <c r="BB68" i="2"/>
  <c r="BB92" i="2"/>
  <c r="K139" i="2"/>
  <c r="BA68" i="2"/>
  <c r="AZ68" i="2"/>
  <c r="AZ92" i="2"/>
  <c r="AY68" i="2"/>
  <c r="AX68" i="2"/>
  <c r="AX92" i="2"/>
  <c r="AW68" i="2"/>
  <c r="AV68" i="2"/>
  <c r="AV92" i="2"/>
  <c r="AU68" i="2"/>
  <c r="AT68" i="2"/>
  <c r="AT92" i="2"/>
  <c r="AS68" i="2"/>
  <c r="AR68" i="2"/>
  <c r="AR92" i="2"/>
  <c r="AQ68" i="2"/>
  <c r="AP68" i="2"/>
  <c r="AP92" i="2"/>
  <c r="AO68" i="2"/>
  <c r="AM68" i="2"/>
  <c r="AL68" i="2"/>
  <c r="AL92" i="2"/>
  <c r="AK68" i="2"/>
  <c r="AJ68" i="2"/>
  <c r="AJ92" i="2"/>
  <c r="AI68" i="2"/>
  <c r="AH68" i="2"/>
  <c r="AH92" i="2"/>
  <c r="AG68" i="2"/>
  <c r="AF68" i="2"/>
  <c r="AF92" i="2"/>
  <c r="AE68" i="2"/>
  <c r="AD68" i="2"/>
  <c r="AD92" i="2"/>
  <c r="AC68" i="2"/>
  <c r="AB68" i="2"/>
  <c r="AB92" i="2"/>
  <c r="AA68" i="2"/>
  <c r="Z68" i="2"/>
  <c r="Z92" i="2"/>
  <c r="Y68" i="2"/>
  <c r="W68" i="2"/>
  <c r="V68" i="2"/>
  <c r="V92" i="2"/>
  <c r="U68" i="2"/>
  <c r="T68" i="2"/>
  <c r="T92" i="2"/>
  <c r="S68" i="2"/>
  <c r="R68" i="2"/>
  <c r="R92" i="2"/>
  <c r="Q68" i="2"/>
  <c r="P68" i="2"/>
  <c r="P92" i="2"/>
  <c r="CS67" i="2"/>
  <c r="CU67" i="2"/>
  <c r="CT67" i="2"/>
  <c r="CS66" i="2"/>
  <c r="CU66" i="2"/>
  <c r="CT66" i="2"/>
  <c r="CT65" i="2"/>
  <c r="CS65" i="2"/>
  <c r="CU65" i="2"/>
  <c r="CT64" i="2"/>
  <c r="CS64" i="2"/>
  <c r="CU64" i="2"/>
  <c r="CS63" i="2"/>
  <c r="CU63" i="2"/>
  <c r="CT63" i="2"/>
  <c r="CT62" i="2"/>
  <c r="CS62" i="2"/>
  <c r="A61" i="2"/>
  <c r="CQ59" i="2"/>
  <c r="CP59" i="2"/>
  <c r="CP91" i="2"/>
  <c r="CO59" i="2"/>
  <c r="CN59" i="2"/>
  <c r="CN91" i="2"/>
  <c r="CM59" i="2"/>
  <c r="CL59" i="2"/>
  <c r="CL91" i="2"/>
  <c r="CK59" i="2"/>
  <c r="CK91" i="2"/>
  <c r="CJ59" i="2"/>
  <c r="CJ91" i="2"/>
  <c r="CI59" i="2"/>
  <c r="CH59" i="2"/>
  <c r="CH91" i="2"/>
  <c r="CG59" i="2"/>
  <c r="CG91" i="2"/>
  <c r="CF59" i="2"/>
  <c r="CF91" i="2"/>
  <c r="CE59" i="2"/>
  <c r="CD59" i="2"/>
  <c r="CD91" i="2"/>
  <c r="CC59" i="2"/>
  <c r="CC91" i="2"/>
  <c r="CB59" i="2"/>
  <c r="CB91" i="2"/>
  <c r="CA59" i="2"/>
  <c r="BZ59" i="2"/>
  <c r="BZ91" i="2"/>
  <c r="BY59" i="2"/>
  <c r="BY91" i="2"/>
  <c r="BX59" i="2"/>
  <c r="BX91" i="2"/>
  <c r="BW59" i="2"/>
  <c r="BV59" i="2"/>
  <c r="BV91" i="2"/>
  <c r="BU59" i="2"/>
  <c r="BU91" i="2"/>
  <c r="BT59" i="2"/>
  <c r="BT91" i="2"/>
  <c r="BS59" i="2"/>
  <c r="BR59" i="2"/>
  <c r="BR91" i="2"/>
  <c r="BQ59" i="2"/>
  <c r="BQ91" i="2"/>
  <c r="BP59" i="2"/>
  <c r="BP91" i="2"/>
  <c r="BO59" i="2"/>
  <c r="BN59" i="2"/>
  <c r="BN91" i="2"/>
  <c r="BM59" i="2"/>
  <c r="BM91" i="2"/>
  <c r="BL59" i="2"/>
  <c r="BL91" i="2"/>
  <c r="BK59" i="2"/>
  <c r="BJ59" i="2"/>
  <c r="BJ91" i="2"/>
  <c r="BI59" i="2"/>
  <c r="BI91" i="2"/>
  <c r="BH59" i="2"/>
  <c r="I164" i="2"/>
  <c r="BG59" i="2"/>
  <c r="BF59" i="2"/>
  <c r="BF91" i="2"/>
  <c r="BE59" i="2"/>
  <c r="BE91" i="2"/>
  <c r="BD59" i="2"/>
  <c r="BD91" i="2"/>
  <c r="BC59" i="2"/>
  <c r="BB59" i="2"/>
  <c r="BB91" i="2"/>
  <c r="K138" i="2"/>
  <c r="BA59" i="2"/>
  <c r="BA91" i="2"/>
  <c r="AZ59" i="2"/>
  <c r="AZ91" i="2"/>
  <c r="AY59" i="2"/>
  <c r="AX59" i="2"/>
  <c r="AX91" i="2"/>
  <c r="AW59" i="2"/>
  <c r="AW91" i="2"/>
  <c r="AV59" i="2"/>
  <c r="AV91" i="2"/>
  <c r="AU59" i="2"/>
  <c r="AT59" i="2"/>
  <c r="AT91" i="2"/>
  <c r="AR59" i="2"/>
  <c r="AR91" i="2"/>
  <c r="AQ59" i="2"/>
  <c r="AP59" i="2"/>
  <c r="AP91" i="2"/>
  <c r="AO59" i="2"/>
  <c r="AO91" i="2"/>
  <c r="AN59" i="2"/>
  <c r="AN91" i="2"/>
  <c r="AM59" i="2"/>
  <c r="AK59" i="2"/>
  <c r="AK91" i="2"/>
  <c r="AJ59" i="2"/>
  <c r="AJ91" i="2"/>
  <c r="AI59" i="2"/>
  <c r="AH59" i="2"/>
  <c r="AH91" i="2"/>
  <c r="AF59" i="2"/>
  <c r="AF91" i="2"/>
  <c r="AE59" i="2"/>
  <c r="AD59" i="2"/>
  <c r="AD91" i="2"/>
  <c r="AC59" i="2"/>
  <c r="AC91" i="2"/>
  <c r="AB59" i="2"/>
  <c r="AB91" i="2"/>
  <c r="AA59" i="2"/>
  <c r="Z59" i="2"/>
  <c r="Z91" i="2"/>
  <c r="Y59" i="2"/>
  <c r="Y91" i="2"/>
  <c r="X59" i="2"/>
  <c r="X91" i="2"/>
  <c r="W59" i="2"/>
  <c r="U59" i="2"/>
  <c r="U91" i="2"/>
  <c r="T59" i="2"/>
  <c r="T91" i="2"/>
  <c r="S59" i="2"/>
  <c r="R59" i="2"/>
  <c r="R91" i="2"/>
  <c r="P59" i="2"/>
  <c r="CT58" i="2"/>
  <c r="CS58" i="2"/>
  <c r="CU58" i="2"/>
  <c r="CT57" i="2"/>
  <c r="CS57" i="2"/>
  <c r="CU57" i="2"/>
  <c r="CS56" i="2"/>
  <c r="CU56" i="2"/>
  <c r="CT56" i="2"/>
  <c r="CS55" i="2"/>
  <c r="CU55" i="2"/>
  <c r="CT55" i="2"/>
  <c r="CT54" i="2"/>
  <c r="CS54" i="2"/>
  <c r="CU54" i="2"/>
  <c r="CT53" i="2"/>
  <c r="CS53" i="2"/>
  <c r="CU53" i="2"/>
  <c r="A52" i="2"/>
  <c r="CQ50" i="2"/>
  <c r="CP50" i="2"/>
  <c r="CO50" i="2"/>
  <c r="CN50" i="2"/>
  <c r="CM50" i="2"/>
  <c r="CL50" i="2"/>
  <c r="CK50" i="2"/>
  <c r="CJ50" i="2"/>
  <c r="CI50" i="2"/>
  <c r="O50" i="2"/>
  <c r="CI90" i="2"/>
  <c r="CH50" i="2"/>
  <c r="CG50" i="2"/>
  <c r="CF50" i="2"/>
  <c r="CE50" i="2"/>
  <c r="CD50" i="2"/>
  <c r="CC50" i="2"/>
  <c r="CB50" i="2"/>
  <c r="CA50" i="2"/>
  <c r="BY50" i="2"/>
  <c r="BX50" i="2"/>
  <c r="BW50" i="2"/>
  <c r="BV50" i="2"/>
  <c r="BU50" i="2"/>
  <c r="BT50" i="2"/>
  <c r="BS50" i="2"/>
  <c r="BS90" i="2"/>
  <c r="BR50" i="2"/>
  <c r="BQ50" i="2"/>
  <c r="BP50" i="2"/>
  <c r="BO50" i="2"/>
  <c r="BN50" i="2"/>
  <c r="BM50" i="2"/>
  <c r="BL50" i="2"/>
  <c r="BK50" i="2"/>
  <c r="BJ50" i="2"/>
  <c r="BI50" i="2"/>
  <c r="BH50" i="2"/>
  <c r="BG50" i="2"/>
  <c r="BF50" i="2"/>
  <c r="BE50" i="2"/>
  <c r="BD50" i="2"/>
  <c r="BC50" i="2"/>
  <c r="BC90" i="2"/>
  <c r="BB50" i="2"/>
  <c r="BA50" i="2"/>
  <c r="AZ50" i="2"/>
  <c r="AY50" i="2"/>
  <c r="AX50" i="2"/>
  <c r="AW50" i="2"/>
  <c r="AV50" i="2"/>
  <c r="AU50" i="2"/>
  <c r="AT50" i="2"/>
  <c r="AS50" i="2"/>
  <c r="AR50" i="2"/>
  <c r="AQ50" i="2"/>
  <c r="AP50" i="2"/>
  <c r="AO50" i="2"/>
  <c r="AN50" i="2"/>
  <c r="AM50" i="2"/>
  <c r="AM90" i="2"/>
  <c r="AL50" i="2"/>
  <c r="AK50" i="2"/>
  <c r="AI50" i="2"/>
  <c r="AH50" i="2"/>
  <c r="AG50" i="2"/>
  <c r="AF50" i="2"/>
  <c r="AE50" i="2"/>
  <c r="AD50" i="2"/>
  <c r="AC50" i="2"/>
  <c r="AB50" i="2"/>
  <c r="AA50" i="2"/>
  <c r="Z50" i="2"/>
  <c r="Z90" i="2"/>
  <c r="Y50" i="2"/>
  <c r="X50" i="2"/>
  <c r="W50" i="2"/>
  <c r="W90" i="2"/>
  <c r="V50" i="2"/>
  <c r="V90" i="2"/>
  <c r="U50" i="2"/>
  <c r="T50" i="2"/>
  <c r="S50" i="2"/>
  <c r="R50" i="2"/>
  <c r="Q50" i="2"/>
  <c r="P50" i="2"/>
  <c r="BN90" i="2"/>
  <c r="CT49" i="2"/>
  <c r="CS49" i="2"/>
  <c r="CU49" i="2"/>
  <c r="CS48" i="2"/>
  <c r="CU48" i="2"/>
  <c r="CT48" i="2"/>
  <c r="CS47" i="2"/>
  <c r="CU47" i="2"/>
  <c r="CT47" i="2"/>
  <c r="CT46" i="2"/>
  <c r="CS46" i="2"/>
  <c r="CU46" i="2"/>
  <c r="CT45" i="2"/>
  <c r="CS45" i="2"/>
  <c r="CU45" i="2"/>
  <c r="CS44" i="2"/>
  <c r="CU44" i="2"/>
  <c r="CT44" i="2"/>
  <c r="CS43" i="2"/>
  <c r="CU43" i="2"/>
  <c r="CT43" i="2"/>
  <c r="CT42" i="2"/>
  <c r="CS42" i="2"/>
  <c r="CU42" i="2"/>
  <c r="CT41" i="2"/>
  <c r="CS41" i="2"/>
  <c r="CU41" i="2"/>
  <c r="CS40" i="2"/>
  <c r="CU40" i="2"/>
  <c r="CT40" i="2"/>
  <c r="CS39" i="2"/>
  <c r="CU39" i="2"/>
  <c r="CT39" i="2"/>
  <c r="CT38" i="2"/>
  <c r="CS38" i="2"/>
  <c r="CU38" i="2"/>
  <c r="CT37" i="2"/>
  <c r="CS37" i="2"/>
  <c r="CU37" i="2"/>
  <c r="CS36" i="2"/>
  <c r="CU36" i="2"/>
  <c r="CT36" i="2"/>
  <c r="A35" i="2"/>
  <c r="CQ33" i="2"/>
  <c r="CQ89" i="2"/>
  <c r="CP33" i="2"/>
  <c r="CP89" i="2"/>
  <c r="CO33" i="2"/>
  <c r="CN33" i="2"/>
  <c r="CN89" i="2"/>
  <c r="CM33" i="2"/>
  <c r="CM89" i="2"/>
  <c r="CL33" i="2"/>
  <c r="CL89" i="2"/>
  <c r="CK33" i="2"/>
  <c r="CI33" i="2"/>
  <c r="CI89" i="2"/>
  <c r="CH33" i="2"/>
  <c r="CH89" i="2"/>
  <c r="CG33" i="2"/>
  <c r="CF33" i="2"/>
  <c r="CF89" i="2"/>
  <c r="CD33" i="2"/>
  <c r="CD89" i="2"/>
  <c r="CC33" i="2"/>
  <c r="CB33" i="2"/>
  <c r="CB89" i="2"/>
  <c r="CA33" i="2"/>
  <c r="CA89" i="2"/>
  <c r="BZ33" i="2"/>
  <c r="BZ89" i="2"/>
  <c r="BY33" i="2"/>
  <c r="BX33" i="2"/>
  <c r="BX89" i="2"/>
  <c r="BW33" i="2"/>
  <c r="BW89" i="2"/>
  <c r="BV33" i="2"/>
  <c r="BV89" i="2"/>
  <c r="BU33" i="2"/>
  <c r="BS33" i="2"/>
  <c r="BS89" i="2"/>
  <c r="BR33" i="2"/>
  <c r="BR89" i="2"/>
  <c r="BQ33" i="2"/>
  <c r="BP33" i="2"/>
  <c r="BP89" i="2"/>
  <c r="BN33" i="2"/>
  <c r="BN89" i="2"/>
  <c r="BM33" i="2"/>
  <c r="BL33" i="2"/>
  <c r="BL89" i="2"/>
  <c r="BK33" i="2"/>
  <c r="BK89" i="2"/>
  <c r="BJ33" i="2"/>
  <c r="BJ89" i="2"/>
  <c r="BI33" i="2"/>
  <c r="BH33" i="2"/>
  <c r="I162" i="2"/>
  <c r="BG33" i="2"/>
  <c r="BG89" i="2"/>
  <c r="BF33" i="2"/>
  <c r="BF89" i="2"/>
  <c r="BE33" i="2"/>
  <c r="BD33" i="2"/>
  <c r="BD89" i="2"/>
  <c r="BC33" i="2"/>
  <c r="BC89" i="2"/>
  <c r="BB33" i="2"/>
  <c r="BB89" i="2"/>
  <c r="K136" i="2"/>
  <c r="BA33" i="2"/>
  <c r="AZ33" i="2"/>
  <c r="AZ89" i="2"/>
  <c r="AX33" i="2"/>
  <c r="AX89" i="2"/>
  <c r="AW33" i="2"/>
  <c r="AV33" i="2"/>
  <c r="AV89" i="2"/>
  <c r="AU33" i="2"/>
  <c r="AU89" i="2"/>
  <c r="AT33" i="2"/>
  <c r="AT89" i="2"/>
  <c r="AS33" i="2"/>
  <c r="AR33" i="2"/>
  <c r="AR89" i="2"/>
  <c r="AQ33" i="2"/>
  <c r="AQ89" i="2"/>
  <c r="AP33" i="2"/>
  <c r="AP89" i="2"/>
  <c r="AO33" i="2"/>
  <c r="AN33" i="2"/>
  <c r="AN89" i="2"/>
  <c r="AM33" i="2"/>
  <c r="AM89" i="2"/>
  <c r="AL33" i="2"/>
  <c r="AL89" i="2"/>
  <c r="AK33" i="2"/>
  <c r="AK89" i="2"/>
  <c r="AJ33" i="2"/>
  <c r="AJ89" i="2"/>
  <c r="AI33" i="2"/>
  <c r="AI89" i="2"/>
  <c r="AH33" i="2"/>
  <c r="AH89" i="2"/>
  <c r="AG33" i="2"/>
  <c r="AG89" i="2"/>
  <c r="AF33" i="2"/>
  <c r="AF89" i="2"/>
  <c r="AE33" i="2"/>
  <c r="AE89" i="2"/>
  <c r="AD33" i="2"/>
  <c r="AD89" i="2"/>
  <c r="AC33" i="2"/>
  <c r="AC89" i="2"/>
  <c r="AB33" i="2"/>
  <c r="AB89" i="2"/>
  <c r="AA33" i="2"/>
  <c r="AA89" i="2"/>
  <c r="Z33" i="2"/>
  <c r="Z89" i="2"/>
  <c r="Y33" i="2"/>
  <c r="Y89" i="2"/>
  <c r="X33" i="2"/>
  <c r="X89" i="2"/>
  <c r="W33" i="2"/>
  <c r="W89" i="2"/>
  <c r="V33" i="2"/>
  <c r="V89" i="2"/>
  <c r="U33" i="2"/>
  <c r="U89" i="2"/>
  <c r="T33" i="2"/>
  <c r="T89" i="2"/>
  <c r="S33" i="2"/>
  <c r="S89" i="2"/>
  <c r="R33" i="2"/>
  <c r="R89" i="2"/>
  <c r="Q33" i="2"/>
  <c r="Q89" i="2"/>
  <c r="P33" i="2"/>
  <c r="P89" i="2"/>
  <c r="CS32" i="2"/>
  <c r="CU32" i="2"/>
  <c r="CT32" i="2"/>
  <c r="CS31" i="2"/>
  <c r="CU31" i="2"/>
  <c r="CT31" i="2"/>
  <c r="CT30" i="2"/>
  <c r="CS30" i="2"/>
  <c r="CU30" i="2"/>
  <c r="CT29" i="2"/>
  <c r="CS29" i="2"/>
  <c r="CU29" i="2"/>
  <c r="CS28" i="2"/>
  <c r="CU28" i="2"/>
  <c r="CT28" i="2"/>
  <c r="CS27" i="2"/>
  <c r="CU27" i="2"/>
  <c r="CT27" i="2"/>
  <c r="A26" i="2"/>
  <c r="CQ24" i="2"/>
  <c r="CP24" i="2"/>
  <c r="CP97" i="2"/>
  <c r="CO24" i="2"/>
  <c r="CN97" i="2"/>
  <c r="CM24" i="2"/>
  <c r="CL24" i="2"/>
  <c r="CL97" i="2"/>
  <c r="CK24" i="2"/>
  <c r="CJ97" i="2"/>
  <c r="CI24" i="2"/>
  <c r="CH24" i="2"/>
  <c r="CH88" i="2"/>
  <c r="CG24" i="2"/>
  <c r="CF97" i="2"/>
  <c r="CE24" i="2"/>
  <c r="CD24" i="2"/>
  <c r="CD97" i="2"/>
  <c r="CC24" i="2"/>
  <c r="CB97" i="2"/>
  <c r="CA24" i="2"/>
  <c r="BZ88" i="2"/>
  <c r="BY24" i="2"/>
  <c r="BX97" i="2"/>
  <c r="BW24" i="2"/>
  <c r="BV24" i="2"/>
  <c r="BV97" i="2"/>
  <c r="BU24" i="2"/>
  <c r="BT97" i="2"/>
  <c r="BS24" i="2"/>
  <c r="BR24" i="2"/>
  <c r="BR97" i="2"/>
  <c r="BQ24" i="2"/>
  <c r="BP97" i="2"/>
  <c r="BO24" i="2"/>
  <c r="BN24" i="2"/>
  <c r="BM24" i="2"/>
  <c r="BL97" i="2"/>
  <c r="BK24" i="2"/>
  <c r="BJ24" i="2"/>
  <c r="BI24" i="2"/>
  <c r="BG24" i="2"/>
  <c r="BF24" i="2"/>
  <c r="BE24" i="2"/>
  <c r="BE88" i="2"/>
  <c r="BD97" i="2"/>
  <c r="BC24" i="2"/>
  <c r="BB24" i="2"/>
  <c r="BA24" i="2"/>
  <c r="AZ97" i="2"/>
  <c r="AY24" i="2"/>
  <c r="AX24" i="2"/>
  <c r="AW24" i="2"/>
  <c r="AV97" i="2"/>
  <c r="AU24" i="2"/>
  <c r="AT24" i="2"/>
  <c r="AS24" i="2"/>
  <c r="AR97" i="2"/>
  <c r="AQ24" i="2"/>
  <c r="AP24" i="2"/>
  <c r="AO24" i="2"/>
  <c r="AN97" i="2"/>
  <c r="AM24" i="2"/>
  <c r="AL24" i="2"/>
  <c r="AK24" i="2"/>
  <c r="AI24" i="2"/>
  <c r="AH24" i="2"/>
  <c r="AG24" i="2"/>
  <c r="AE24" i="2"/>
  <c r="AD24" i="2"/>
  <c r="AC24" i="2"/>
  <c r="AB24" i="2"/>
  <c r="AB97" i="2"/>
  <c r="AA24" i="2"/>
  <c r="Z24" i="2"/>
  <c r="Y24" i="2"/>
  <c r="X24" i="2"/>
  <c r="X97" i="2"/>
  <c r="W24" i="2"/>
  <c r="V24" i="2"/>
  <c r="U24" i="2"/>
  <c r="T24" i="2"/>
  <c r="T97" i="2"/>
  <c r="S24" i="2"/>
  <c r="R24" i="2"/>
  <c r="Q24" i="2"/>
  <c r="P24" i="2"/>
  <c r="CS23" i="2"/>
  <c r="CU23" i="2"/>
  <c r="CT23" i="2"/>
  <c r="CT22" i="2"/>
  <c r="CS22" i="2"/>
  <c r="CU22" i="2"/>
  <c r="CS21" i="2"/>
  <c r="CU21" i="2"/>
  <c r="CT21" i="2"/>
  <c r="CS20" i="2"/>
  <c r="CU20" i="2"/>
  <c r="CT20" i="2"/>
  <c r="CT19" i="2"/>
  <c r="CS19" i="2"/>
  <c r="CU19" i="2"/>
  <c r="CT18" i="2"/>
  <c r="CS18" i="2"/>
  <c r="CU18" i="2"/>
  <c r="CS17" i="2"/>
  <c r="CU17" i="2"/>
  <c r="CT17" i="2"/>
  <c r="CS16" i="2"/>
  <c r="CU16" i="2"/>
  <c r="CT16" i="2"/>
  <c r="CT15" i="2"/>
  <c r="CS15" i="2"/>
  <c r="CU15" i="2"/>
  <c r="CT14" i="2"/>
  <c r="CS14" i="2"/>
  <c r="CU14" i="2"/>
  <c r="CS13" i="2"/>
  <c r="CU13" i="2"/>
  <c r="CT13" i="2"/>
  <c r="CV12" i="2"/>
  <c r="CS12" i="2"/>
  <c r="CU12" i="2"/>
  <c r="CT12" i="2"/>
  <c r="A7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L9" i="2"/>
  <c r="L84" i="2"/>
  <c r="C10" i="3"/>
  <c r="C14" i="3"/>
  <c r="C6" i="3"/>
  <c r="C9" i="3"/>
  <c r="Q97" i="2"/>
  <c r="Q88" i="2"/>
  <c r="Y97" i="2"/>
  <c r="Y88" i="2"/>
  <c r="AL97" i="2"/>
  <c r="AL88" i="2"/>
  <c r="AX97" i="2"/>
  <c r="AX88" i="2"/>
  <c r="BJ88" i="2"/>
  <c r="BJ97" i="2"/>
  <c r="P97" i="2"/>
  <c r="CS24" i="2"/>
  <c r="CU24" i="2"/>
  <c r="AG97" i="2"/>
  <c r="AG88" i="2"/>
  <c r="AK97" i="2"/>
  <c r="AK88" i="2"/>
  <c r="AO97" i="2"/>
  <c r="AO88" i="2"/>
  <c r="AS97" i="2"/>
  <c r="AS88" i="2"/>
  <c r="AW97" i="2"/>
  <c r="AW88" i="2"/>
  <c r="BA97" i="2"/>
  <c r="BA88" i="2"/>
  <c r="BI97" i="2"/>
  <c r="BI88" i="2"/>
  <c r="BM97" i="2"/>
  <c r="BM88" i="2"/>
  <c r="BQ97" i="2"/>
  <c r="BQ88" i="2"/>
  <c r="BU88" i="2"/>
  <c r="BU97" i="2"/>
  <c r="BY97" i="2"/>
  <c r="BY88" i="2"/>
  <c r="CC97" i="2"/>
  <c r="CC88" i="2"/>
  <c r="CG97" i="2"/>
  <c r="CG88" i="2"/>
  <c r="CK97" i="2"/>
  <c r="CK88" i="2"/>
  <c r="CO97" i="2"/>
  <c r="CO88" i="2"/>
  <c r="S90" i="2"/>
  <c r="AA90" i="2"/>
  <c r="AE90" i="2"/>
  <c r="AI90" i="2"/>
  <c r="AQ90" i="2"/>
  <c r="AU90" i="2"/>
  <c r="AY90" i="2"/>
  <c r="BG90" i="2"/>
  <c r="BK90" i="2"/>
  <c r="BO90" i="2"/>
  <c r="BW90" i="2"/>
  <c r="CA90" i="2"/>
  <c r="CE90" i="2"/>
  <c r="CM90" i="2"/>
  <c r="CQ90" i="2"/>
  <c r="S93" i="2"/>
  <c r="AA93" i="2"/>
  <c r="AE93" i="2"/>
  <c r="AI93" i="2"/>
  <c r="AQ93" i="2"/>
  <c r="AU93" i="2"/>
  <c r="AY93" i="2"/>
  <c r="BG93" i="2"/>
  <c r="BK93" i="2"/>
  <c r="BO93" i="2"/>
  <c r="BS93" i="2"/>
  <c r="BW93" i="2"/>
  <c r="CA93" i="2"/>
  <c r="CE93" i="2"/>
  <c r="CI93" i="2"/>
  <c r="CM93" i="2"/>
  <c r="CQ93" i="2"/>
  <c r="P88" i="2"/>
  <c r="AC90" i="2"/>
  <c r="AX90" i="2"/>
  <c r="CO90" i="2"/>
  <c r="P113" i="2"/>
  <c r="P114" i="2"/>
  <c r="L102" i="2"/>
  <c r="H102" i="2"/>
  <c r="I102" i="2"/>
  <c r="J102" i="2"/>
  <c r="K102" i="2"/>
  <c r="AC97" i="2"/>
  <c r="AC88" i="2"/>
  <c r="BB97" i="2"/>
  <c r="BB88" i="2"/>
  <c r="K135" i="2"/>
  <c r="CT59" i="2"/>
  <c r="P91" i="2"/>
  <c r="CS59" i="2"/>
  <c r="CU59" i="2"/>
  <c r="T88" i="2"/>
  <c r="AH90" i="2"/>
  <c r="BY90" i="2"/>
  <c r="BE97" i="2"/>
  <c r="AH97" i="2"/>
  <c r="AH88" i="2"/>
  <c r="AT97" i="2"/>
  <c r="AT88" i="2"/>
  <c r="BF97" i="2"/>
  <c r="BF88" i="2"/>
  <c r="R97" i="2"/>
  <c r="R88" i="2"/>
  <c r="V97" i="2"/>
  <c r="V88" i="2"/>
  <c r="Z97" i="2"/>
  <c r="Z88" i="2"/>
  <c r="AD88" i="2"/>
  <c r="AD97" i="2"/>
  <c r="AI97" i="2"/>
  <c r="AI88" i="2"/>
  <c r="AM97" i="2"/>
  <c r="AM88" i="2"/>
  <c r="AQ97" i="2"/>
  <c r="AQ88" i="2"/>
  <c r="AU97" i="2"/>
  <c r="AU88" i="2"/>
  <c r="AY97" i="2"/>
  <c r="AY88" i="2"/>
  <c r="BC97" i="2"/>
  <c r="BC88" i="2"/>
  <c r="BG97" i="2"/>
  <c r="BG88" i="2"/>
  <c r="BK97" i="2"/>
  <c r="BK88" i="2"/>
  <c r="BO97" i="2"/>
  <c r="BO88" i="2"/>
  <c r="BS97" i="2"/>
  <c r="BS88" i="2"/>
  <c r="BW97" i="2"/>
  <c r="BW88" i="2"/>
  <c r="CA97" i="2"/>
  <c r="CA88" i="2"/>
  <c r="CE97" i="2"/>
  <c r="CE88" i="2"/>
  <c r="CI97" i="2"/>
  <c r="CI88" i="2"/>
  <c r="CM97" i="2"/>
  <c r="CM88" i="2"/>
  <c r="CQ97" i="2"/>
  <c r="CQ88" i="2"/>
  <c r="CT50" i="2"/>
  <c r="U90" i="2"/>
  <c r="Y90" i="2"/>
  <c r="AG90" i="2"/>
  <c r="AK90" i="2"/>
  <c r="AO90" i="2"/>
  <c r="AW90" i="2"/>
  <c r="BA90" i="2"/>
  <c r="BE90" i="2"/>
  <c r="BM90" i="2"/>
  <c r="BQ90" i="2"/>
  <c r="BU90" i="2"/>
  <c r="CC90" i="2"/>
  <c r="CG90" i="2"/>
  <c r="CK90" i="2"/>
  <c r="X88" i="2"/>
  <c r="R90" i="2"/>
  <c r="BI90" i="2"/>
  <c r="CD90" i="2"/>
  <c r="G234" i="2"/>
  <c r="H234" i="2"/>
  <c r="M84" i="2"/>
  <c r="U97" i="2"/>
  <c r="U88" i="2"/>
  <c r="AP97" i="2"/>
  <c r="AP88" i="2"/>
  <c r="BN97" i="2"/>
  <c r="BN88" i="2"/>
  <c r="CT24" i="2"/>
  <c r="CS33" i="2"/>
  <c r="CU33" i="2"/>
  <c r="CT33" i="2"/>
  <c r="AD90" i="2"/>
  <c r="AL90" i="2"/>
  <c r="AP90" i="2"/>
  <c r="AT90" i="2"/>
  <c r="BB90" i="2"/>
  <c r="K137" i="2"/>
  <c r="BF90" i="2"/>
  <c r="BJ90" i="2"/>
  <c r="BR90" i="2"/>
  <c r="BV90" i="2"/>
  <c r="BZ90" i="2"/>
  <c r="CH90" i="2"/>
  <c r="CL90" i="2"/>
  <c r="CP90" i="2"/>
  <c r="BN93" i="2"/>
  <c r="CD93" i="2"/>
  <c r="L85" i="2"/>
  <c r="AB88" i="2"/>
  <c r="AS90" i="2"/>
  <c r="BH91" i="2"/>
  <c r="S97" i="2"/>
  <c r="W97" i="2"/>
  <c r="AA97" i="2"/>
  <c r="AE97" i="2"/>
  <c r="I161" i="2"/>
  <c r="BH97" i="2"/>
  <c r="AO89" i="2"/>
  <c r="AS89" i="2"/>
  <c r="AW89" i="2"/>
  <c r="BA89" i="2"/>
  <c r="BE89" i="2"/>
  <c r="BH89" i="2"/>
  <c r="BI89" i="2"/>
  <c r="BM89" i="2"/>
  <c r="BQ89" i="2"/>
  <c r="BU89" i="2"/>
  <c r="BY89" i="2"/>
  <c r="CC89" i="2"/>
  <c r="CG89" i="2"/>
  <c r="CK89" i="2"/>
  <c r="CO89" i="2"/>
  <c r="I89" i="2"/>
  <c r="I136" i="2"/>
  <c r="S91" i="2"/>
  <c r="W91" i="2"/>
  <c r="AA91" i="2"/>
  <c r="AE91" i="2"/>
  <c r="AI91" i="2"/>
  <c r="AM91" i="2"/>
  <c r="AQ91" i="2"/>
  <c r="AU91" i="2"/>
  <c r="AY91" i="2"/>
  <c r="BC91" i="2"/>
  <c r="BG91" i="2"/>
  <c r="BK91" i="2"/>
  <c r="BO91" i="2"/>
  <c r="BS91" i="2"/>
  <c r="BW91" i="2"/>
  <c r="CA91" i="2"/>
  <c r="CE91" i="2"/>
  <c r="CI91" i="2"/>
  <c r="CM91" i="2"/>
  <c r="CQ91" i="2"/>
  <c r="Q92" i="2"/>
  <c r="S92" i="2"/>
  <c r="U92" i="2"/>
  <c r="W92" i="2"/>
  <c r="Y92" i="2"/>
  <c r="AA92" i="2"/>
  <c r="AC92" i="2"/>
  <c r="AE92" i="2"/>
  <c r="AG92" i="2"/>
  <c r="AI92" i="2"/>
  <c r="AK92" i="2"/>
  <c r="AM92" i="2"/>
  <c r="AO92" i="2"/>
  <c r="AQ92" i="2"/>
  <c r="AS92" i="2"/>
  <c r="AU92" i="2"/>
  <c r="AW92" i="2"/>
  <c r="AY92" i="2"/>
  <c r="BA92" i="2"/>
  <c r="BC92" i="2"/>
  <c r="BE92" i="2"/>
  <c r="BG92" i="2"/>
  <c r="BH92" i="2"/>
  <c r="BI92" i="2"/>
  <c r="BK92" i="2"/>
  <c r="BM92" i="2"/>
  <c r="BO92" i="2"/>
  <c r="BQ92" i="2"/>
  <c r="BS92" i="2"/>
  <c r="BU92" i="2"/>
  <c r="BW92" i="2"/>
  <c r="BY92" i="2"/>
  <c r="CA92" i="2"/>
  <c r="CC92" i="2"/>
  <c r="CE92" i="2"/>
  <c r="CG92" i="2"/>
  <c r="CI92" i="2"/>
  <c r="CK92" i="2"/>
  <c r="CM92" i="2"/>
  <c r="CO92" i="2"/>
  <c r="CQ92" i="2"/>
  <c r="I92" i="2"/>
  <c r="I139" i="2"/>
  <c r="CT68" i="2"/>
  <c r="R93" i="2"/>
  <c r="V93" i="2"/>
  <c r="Z93" i="2"/>
  <c r="AD93" i="2"/>
  <c r="AH93" i="2"/>
  <c r="AL93" i="2"/>
  <c r="AP93" i="2"/>
  <c r="AT93" i="2"/>
  <c r="AX93" i="2"/>
  <c r="BB93" i="2"/>
  <c r="K140" i="2"/>
  <c r="BF93" i="2"/>
  <c r="BJ93" i="2"/>
  <c r="BR93" i="2"/>
  <c r="BV93" i="2"/>
  <c r="BZ93" i="2"/>
  <c r="CH93" i="2"/>
  <c r="CL93" i="2"/>
  <c r="CP93" i="2"/>
  <c r="S88" i="2"/>
  <c r="W88" i="2"/>
  <c r="AA88" i="2"/>
  <c r="AE88" i="2"/>
  <c r="Q90" i="2"/>
  <c r="V114" i="2"/>
  <c r="BB114" i="2"/>
  <c r="P90" i="2"/>
  <c r="T90" i="2"/>
  <c r="X90" i="2"/>
  <c r="AB90" i="2"/>
  <c r="AF97" i="2"/>
  <c r="AF90" i="2"/>
  <c r="AJ90" i="2"/>
  <c r="AN90" i="2"/>
  <c r="AR90" i="2"/>
  <c r="AV90" i="2"/>
  <c r="AZ90" i="2"/>
  <c r="BD90" i="2"/>
  <c r="I163" i="2"/>
  <c r="BH90" i="2"/>
  <c r="BL90" i="2"/>
  <c r="BP90" i="2"/>
  <c r="BT90" i="2"/>
  <c r="BX90" i="2"/>
  <c r="CB90" i="2"/>
  <c r="CF90" i="2"/>
  <c r="CJ90" i="2"/>
  <c r="CN90" i="2"/>
  <c r="CS50" i="2"/>
  <c r="CU50" i="2"/>
  <c r="CO91" i="2"/>
  <c r="L92" i="2"/>
  <c r="P93" i="2"/>
  <c r="T93" i="2"/>
  <c r="X93" i="2"/>
  <c r="AB93" i="2"/>
  <c r="AF93" i="2"/>
  <c r="AJ93" i="2"/>
  <c r="AN93" i="2"/>
  <c r="AR93" i="2"/>
  <c r="AV93" i="2"/>
  <c r="AZ93" i="2"/>
  <c r="BD93" i="2"/>
  <c r="I166" i="2"/>
  <c r="BL93" i="2"/>
  <c r="BP93" i="2"/>
  <c r="BT93" i="2"/>
  <c r="CB93" i="2"/>
  <c r="CF93" i="2"/>
  <c r="CJ93" i="2"/>
  <c r="CS77" i="2"/>
  <c r="CU77" i="2"/>
  <c r="K89" i="2"/>
  <c r="L89" i="2"/>
  <c r="BH93" i="2"/>
  <c r="CH97" i="2"/>
  <c r="CS68" i="2"/>
  <c r="CU68" i="2"/>
  <c r="Q93" i="2"/>
  <c r="U93" i="2"/>
  <c r="Y93" i="2"/>
  <c r="AC93" i="2"/>
  <c r="AG93" i="2"/>
  <c r="AK93" i="2"/>
  <c r="AO93" i="2"/>
  <c r="AS93" i="2"/>
  <c r="AW93" i="2"/>
  <c r="BA93" i="2"/>
  <c r="BE93" i="2"/>
  <c r="BI93" i="2"/>
  <c r="BM93" i="2"/>
  <c r="BQ93" i="2"/>
  <c r="BU93" i="2"/>
  <c r="BY93" i="2"/>
  <c r="CC93" i="2"/>
  <c r="CG93" i="2"/>
  <c r="CK93" i="2"/>
  <c r="CO93" i="2"/>
  <c r="CT77" i="2"/>
  <c r="BR88" i="2"/>
  <c r="BV88" i="2"/>
  <c r="CD88" i="2"/>
  <c r="CL88" i="2"/>
  <c r="CP88" i="2"/>
  <c r="P98" i="2"/>
  <c r="W98" i="2"/>
  <c r="AE98" i="2"/>
  <c r="AK98" i="2"/>
  <c r="AR98" i="2"/>
  <c r="AZ98" i="2"/>
  <c r="BG98" i="2"/>
  <c r="BM98" i="2"/>
  <c r="BU98" i="2"/>
  <c r="CB98" i="2"/>
  <c r="CI98" i="2"/>
  <c r="CQ98" i="2"/>
  <c r="T98" i="2"/>
  <c r="AA98" i="2"/>
  <c r="AG98" i="2"/>
  <c r="AO98" i="2"/>
  <c r="AV98" i="2"/>
  <c r="BC98" i="2"/>
  <c r="BK98" i="2"/>
  <c r="BQ98" i="2"/>
  <c r="BX98" i="2"/>
  <c r="CF98" i="2"/>
  <c r="CP98" i="2"/>
  <c r="CL98" i="2"/>
  <c r="CH98" i="2"/>
  <c r="CD98" i="2"/>
  <c r="BZ98" i="2"/>
  <c r="BV98" i="2"/>
  <c r="BR98" i="2"/>
  <c r="BN98" i="2"/>
  <c r="BJ98" i="2"/>
  <c r="BF98" i="2"/>
  <c r="BB98" i="2"/>
  <c r="AX98" i="2"/>
  <c r="AT98" i="2"/>
  <c r="AP98" i="2"/>
  <c r="AL98" i="2"/>
  <c r="AH98" i="2"/>
  <c r="AD98" i="2"/>
  <c r="Z98" i="2"/>
  <c r="V98" i="2"/>
  <c r="R98" i="2"/>
  <c r="CO98" i="2"/>
  <c r="CJ98" i="2"/>
  <c r="CE98" i="2"/>
  <c r="BY98" i="2"/>
  <c r="BT98" i="2"/>
  <c r="BO98" i="2"/>
  <c r="BI98" i="2"/>
  <c r="BD98" i="2"/>
  <c r="AY98" i="2"/>
  <c r="AS98" i="2"/>
  <c r="AN98" i="2"/>
  <c r="AI98" i="2"/>
  <c r="AC98" i="2"/>
  <c r="X98" i="2"/>
  <c r="S98" i="2"/>
  <c r="U98" i="2"/>
  <c r="AB98" i="2"/>
  <c r="AJ98" i="2"/>
  <c r="AQ98" i="2"/>
  <c r="AW98" i="2"/>
  <c r="BE98" i="2"/>
  <c r="BL98" i="2"/>
  <c r="BS98" i="2"/>
  <c r="CA98" i="2"/>
  <c r="CG98" i="2"/>
  <c r="CN98" i="2"/>
  <c r="R114" i="2"/>
  <c r="G123" i="2"/>
  <c r="AD114" i="2"/>
  <c r="AH114" i="2"/>
  <c r="AT114" i="2"/>
  <c r="AX114" i="2"/>
  <c r="BJ114" i="2"/>
  <c r="BN114" i="2"/>
  <c r="BZ114" i="2"/>
  <c r="CD114" i="2"/>
  <c r="CH114" i="2"/>
  <c r="CP114" i="2"/>
  <c r="G121" i="2"/>
  <c r="G115" i="2"/>
  <c r="G122" i="2"/>
  <c r="G118" i="2"/>
  <c r="G117" i="2"/>
  <c r="G116" i="2"/>
  <c r="G124" i="2"/>
  <c r="G120" i="2"/>
  <c r="G119" i="2"/>
  <c r="T114" i="2"/>
  <c r="X114" i="2"/>
  <c r="AB114" i="2"/>
  <c r="AF114" i="2"/>
  <c r="AJ114" i="2"/>
  <c r="AN114" i="2"/>
  <c r="AR114" i="2"/>
  <c r="AV114" i="2"/>
  <c r="AZ114" i="2"/>
  <c r="BD114" i="2"/>
  <c r="BH114" i="2"/>
  <c r="BL114" i="2"/>
  <c r="BP114" i="2"/>
  <c r="BT114" i="2"/>
  <c r="BX114" i="2"/>
  <c r="CB114" i="2"/>
  <c r="CF114" i="2"/>
  <c r="CJ114" i="2"/>
  <c r="CN114" i="2"/>
  <c r="G237" i="2"/>
  <c r="H237" i="2"/>
  <c r="M92" i="2"/>
  <c r="I123" i="2"/>
  <c r="I124" i="2"/>
  <c r="I120" i="2"/>
  <c r="I119" i="2"/>
  <c r="I122" i="2"/>
  <c r="I118" i="2"/>
  <c r="I117" i="2"/>
  <c r="I116" i="2"/>
  <c r="I115" i="2"/>
  <c r="I121" i="2"/>
  <c r="G125" i="2"/>
  <c r="H119" i="2"/>
  <c r="H123" i="2"/>
  <c r="I93" i="2"/>
  <c r="I140" i="2"/>
  <c r="I97" i="2"/>
  <c r="H238" i="2"/>
  <c r="G102" i="2"/>
  <c r="I103" i="2"/>
  <c r="H103" i="2"/>
  <c r="H117" i="2"/>
  <c r="M117" i="2"/>
  <c r="H115" i="2"/>
  <c r="G236" i="2"/>
  <c r="H236" i="2"/>
  <c r="M89" i="2"/>
  <c r="I90" i="2"/>
  <c r="I137" i="2"/>
  <c r="J103" i="2"/>
  <c r="I88" i="2"/>
  <c r="I135" i="2"/>
  <c r="H120" i="2"/>
  <c r="H118" i="2"/>
  <c r="M116" i="2"/>
  <c r="I98" i="2"/>
  <c r="H239" i="2"/>
  <c r="I91" i="2"/>
  <c r="I138" i="2"/>
  <c r="H124" i="2"/>
  <c r="H116" i="2"/>
  <c r="G235" i="2"/>
  <c r="H235" i="2"/>
  <c r="M85" i="2"/>
  <c r="K103" i="2"/>
  <c r="L103" i="2"/>
  <c r="M118" i="2"/>
  <c r="G103" i="2"/>
  <c r="H122" i="2"/>
  <c r="I125" i="2"/>
  <c r="J118" i="2"/>
  <c r="J119" i="2"/>
  <c r="K118" i="2"/>
  <c r="H241" i="2"/>
  <c r="H121" i="2"/>
  <c r="H125" i="2"/>
</calcChain>
</file>

<file path=xl/sharedStrings.xml><?xml version="1.0" encoding="utf-8"?>
<sst xmlns="http://schemas.openxmlformats.org/spreadsheetml/2006/main" count="507" uniqueCount="352">
  <si>
    <t>Causalidad: estrategia de EC declarada en el proyecto</t>
  </si>
  <si>
    <t>Causalidad: alineamiento de EC con estrategia declarada por la Cía</t>
  </si>
  <si>
    <t>IMPULSO A LA EC</t>
  </si>
  <si>
    <t>INTERNALIZACIÓN DE LA EC</t>
  </si>
  <si>
    <t>Replicabilidad dentro de la organización</t>
  </si>
  <si>
    <t>Replicabilidad fuera de la organización</t>
  </si>
  <si>
    <t>Escalabilidad dentro de la organización</t>
  </si>
  <si>
    <t>Escalabilidad fuera de la organización</t>
  </si>
  <si>
    <t>INTENSIDAD DE EC</t>
  </si>
  <si>
    <t>Desplaza consumo de rec nat</t>
  </si>
  <si>
    <t xml:space="preserve">Aumenta la duración del producto </t>
  </si>
  <si>
    <t>Disminuye generación de residuos</t>
  </si>
  <si>
    <t>Emplea solamente energía renovable</t>
  </si>
  <si>
    <t>Considera asociatividad desde el diseño</t>
  </si>
  <si>
    <t>Establece el residuo y su uso posterior</t>
  </si>
  <si>
    <t>Mide el impacto de la actividad cuantitativamente</t>
  </si>
  <si>
    <t>CONTRIBUCIÓN A LOS SDG</t>
  </si>
  <si>
    <t>Contribución a múltiples SDG</t>
  </si>
  <si>
    <t>CONTRIBUCIÓN A LOS NDC</t>
  </si>
  <si>
    <t>IMPACTO</t>
  </si>
  <si>
    <t>Contribución a múltiples NDC</t>
  </si>
  <si>
    <t>Compromiso: verifica externamente el resultado de la EC</t>
  </si>
  <si>
    <t>Describe un ACV para identificar opciones de EC</t>
  </si>
  <si>
    <t>Describe métodos de reuso, remanufactura, reciclado</t>
  </si>
  <si>
    <t>Mide intensidades de consumo de rec nat respecto a sustitutos</t>
  </si>
  <si>
    <t>Mide la eficiencia en el uso de recursos y establece metas</t>
  </si>
  <si>
    <t>Presenta transparentemente los datos de la EC (consumos, emisiones, residuos)</t>
  </si>
  <si>
    <t>Integra la participación de consumidores en el diseño de la EC</t>
  </si>
  <si>
    <t>Integra la participación de la cadena de valor en el diseño de la EC</t>
  </si>
  <si>
    <t>Integra la participación del sector público (Energía, agua, RSU) en el diseño de la EC</t>
  </si>
  <si>
    <t>TABLA DE ANÁLISIS MULTI-CRITERIO</t>
  </si>
  <si>
    <t>Compromiso de reparación de productos para extender vida útil</t>
  </si>
  <si>
    <t>Sustituye propiedad por funcionalidad del producto / servicio</t>
  </si>
  <si>
    <t>Calificación (en % del aspecto)</t>
  </si>
  <si>
    <t>NS/NC</t>
  </si>
  <si>
    <t>Identifica al SDG al que contribuye</t>
  </si>
  <si>
    <t>Identifica a la NDC a la que contribuye</t>
  </si>
  <si>
    <t>Máx</t>
  </si>
  <si>
    <t>Innovación: producto / proceso completamente nuevo</t>
  </si>
  <si>
    <t>Innovación: marketing completamente nuevo (cambio de modo de uso)</t>
  </si>
  <si>
    <t>Incluye materiales reciclados en el producto y declara su porcentaje</t>
  </si>
  <si>
    <t>Contribuye al cambio de patrones de consumo / compras</t>
  </si>
  <si>
    <t>Contribuye a una mayor densidad institucional con stakeholders</t>
  </si>
  <si>
    <t>Incrementa el mercado de segundos usos de materiales / partes</t>
  </si>
  <si>
    <t>Incrementa el empleo local</t>
  </si>
  <si>
    <t>Impacto: describe el tipo de impacto fuera de la Cía</t>
  </si>
  <si>
    <t>Impacto: presenta metodología de cuantificación</t>
  </si>
  <si>
    <t>Impacto: establece objetivos</t>
  </si>
  <si>
    <t xml:space="preserve">Impacto: establece compromisos </t>
  </si>
  <si>
    <t xml:space="preserve">Reduce vulnerabilidades de recursos (escaseces, importaciones) </t>
  </si>
  <si>
    <t>Reduce el consumo de energía fósil (para el mismo output)</t>
  </si>
  <si>
    <t>Total INTERNALIZACIÓN</t>
  </si>
  <si>
    <t>Total IMPULSO</t>
  </si>
  <si>
    <t>Total INTENSIDAD</t>
  </si>
  <si>
    <t>Total CONTRIBUCIÓN A SDG</t>
  </si>
  <si>
    <t>Total CONTRIBUCIÓN A NDC</t>
  </si>
  <si>
    <t>MADUREZ</t>
  </si>
  <si>
    <t>RELEVANCIA</t>
  </si>
  <si>
    <t>ODS AL QUE DECLARA CONTRIBUIR</t>
  </si>
  <si>
    <t>ODS MÚLTIPLES</t>
  </si>
  <si>
    <t>ODS CONEXOS</t>
  </si>
  <si>
    <t>Manufactura - alimentos</t>
  </si>
  <si>
    <t>Manufactura - productos industriales</t>
  </si>
  <si>
    <t>Infraestructura</t>
  </si>
  <si>
    <t>Servicios financieros (incl seguros)</t>
  </si>
  <si>
    <t>Servicios generales (correo)</t>
  </si>
  <si>
    <t>Oil &amp; gas</t>
  </si>
  <si>
    <t>Agro</t>
  </si>
  <si>
    <t>Químicas + laboratorios</t>
  </si>
  <si>
    <t>Automotriz</t>
  </si>
  <si>
    <t>Otros</t>
  </si>
  <si>
    <t>PROG EC</t>
  </si>
  <si>
    <t>1-3-17</t>
  </si>
  <si>
    <t>1-3-8-11-17</t>
  </si>
  <si>
    <t>1-11-17</t>
  </si>
  <si>
    <t>3-13-15</t>
  </si>
  <si>
    <t>-------</t>
  </si>
  <si>
    <t>9-12</t>
  </si>
  <si>
    <t>8-9-12-17</t>
  </si>
  <si>
    <t>3-8-11-17</t>
  </si>
  <si>
    <t>3-12</t>
  </si>
  <si>
    <t>4-8-11-17</t>
  </si>
  <si>
    <t>12-13</t>
  </si>
  <si>
    <t>7-8-11-13-14-15</t>
  </si>
  <si>
    <t>6-7-9-15-17</t>
  </si>
  <si>
    <t>8-13-17</t>
  </si>
  <si>
    <t>3-4-17</t>
  </si>
  <si>
    <t>2-17</t>
  </si>
  <si>
    <t>4-8-11-13-17</t>
  </si>
  <si>
    <t>8</t>
  </si>
  <si>
    <t>8-11-17</t>
  </si>
  <si>
    <t>3-6-13</t>
  </si>
  <si>
    <t>9-15-17</t>
  </si>
  <si>
    <t>6-9-17</t>
  </si>
  <si>
    <t>1-2-17</t>
  </si>
  <si>
    <t>8-9-13-17</t>
  </si>
  <si>
    <t>6-9-11-15</t>
  </si>
  <si>
    <t>2</t>
  </si>
  <si>
    <t>9-13-17</t>
  </si>
  <si>
    <t>17</t>
  </si>
  <si>
    <t>6-11-13-17</t>
  </si>
  <si>
    <t>3-11-16</t>
  </si>
  <si>
    <t>1-4-8-9-11-17</t>
  </si>
  <si>
    <t>13-17</t>
  </si>
  <si>
    <t>9-13</t>
  </si>
  <si>
    <t>7-9-13</t>
  </si>
  <si>
    <t>7-9-11-12</t>
  </si>
  <si>
    <t>7-13</t>
  </si>
  <si>
    <t>1-2-6-12-15</t>
  </si>
  <si>
    <t>12-17</t>
  </si>
  <si>
    <t>12-14-15</t>
  </si>
  <si>
    <t>7-11-12</t>
  </si>
  <si>
    <t>6</t>
  </si>
  <si>
    <t>4-12-17</t>
  </si>
  <si>
    <t>13-14</t>
  </si>
  <si>
    <t>13-14-17</t>
  </si>
  <si>
    <t>2-8-12-13</t>
  </si>
  <si>
    <t>Compromiso: analiza barreras para la EC y medidas de superación</t>
  </si>
  <si>
    <t>8-9-12</t>
  </si>
  <si>
    <t>N/A</t>
  </si>
  <si>
    <t>9-12-7-13</t>
  </si>
  <si>
    <t>12-9-13-17</t>
  </si>
  <si>
    <t>4-8-12</t>
  </si>
  <si>
    <t>9-12-13</t>
  </si>
  <si>
    <t>12-9</t>
  </si>
  <si>
    <t>Amch</t>
  </si>
  <si>
    <t>12-7-8-11-13-14-15</t>
  </si>
  <si>
    <t>12</t>
  </si>
  <si>
    <t>Clasificación de industria</t>
  </si>
  <si>
    <t>Cantidad de casos</t>
  </si>
  <si>
    <t>MODELO DE NEGOCIOS SEGÚN WBCSD / ACCENTURE</t>
  </si>
  <si>
    <t>MODELO DE NEGOCIOS SEGÚN WBCSD / ACCENTURE (Ver detalle abajo)</t>
  </si>
  <si>
    <t>MODELO DE NEGOCIOS SEGÚN WBCSD / ACCENTURE:</t>
  </si>
  <si>
    <t>Suministros circulares</t>
  </si>
  <si>
    <t>Recuperación de recursos</t>
  </si>
  <si>
    <t>Extensión de la vida del producto</t>
  </si>
  <si>
    <t>Plataforma compartida</t>
  </si>
  <si>
    <t>Producto como servicio</t>
  </si>
  <si>
    <t>Contribución directa (pondera al 15%)</t>
  </si>
  <si>
    <t>Contribución indirecta (pondera al 15%)</t>
  </si>
  <si>
    <t>Cuantifica su contribución (pondera al 15%)</t>
  </si>
  <si>
    <t>CE facilita / es clave para contribuir a SDG (pondera al 55%)</t>
  </si>
  <si>
    <t>CE facilita / es clave para contribuir a NDC (pondera al 55%)</t>
  </si>
  <si>
    <t>PERFORMANCE DEL PROYECTO POR ATRIBUTO (EN %)</t>
  </si>
  <si>
    <t>¿EL CASO PRESENTA CIRCULARIDAD? (Ver detalle abajo)</t>
  </si>
  <si>
    <t>Total IMPACTO</t>
  </si>
  <si>
    <t>REPLICABILIDAD EXTERNA</t>
  </si>
  <si>
    <t>S/MOD</t>
  </si>
  <si>
    <t>PROM</t>
  </si>
  <si>
    <t>Max</t>
  </si>
  <si>
    <t>Estos 4 aspectos (replicabilidad y escalabilidad) sólo suman si alguno o ambos de los anteriores (Innovación) es mayor a 0</t>
  </si>
  <si>
    <t>IMPULSO A LA EC (tomado sólo de los casos en los que hay innovación)</t>
  </si>
  <si>
    <t>Total casos</t>
  </si>
  <si>
    <t>N° Casos</t>
  </si>
  <si>
    <t>Total</t>
  </si>
  <si>
    <t>Porcentaje de casos por modelo de negocios sobre casos con EC</t>
  </si>
  <si>
    <t>CARACTERIZACIÓN DEL PROYECTO POR MADUREZ, RELEVANCIA, REPLICABILIDAD EXTERNA (en %)</t>
  </si>
  <si>
    <t>Cantidad de casos que aplican EC por modelo de negocios</t>
  </si>
  <si>
    <t>En % casos</t>
  </si>
  <si>
    <t>MADUREZ (del modelo de negocios de EC mostrado en el caso; PROMEDIO CASOS)</t>
  </si>
  <si>
    <t>RELEVANCIA (de la EC para el éxito del caso, PROMEDIO CASOS)</t>
  </si>
  <si>
    <t>REPLICABILIDAD Y ESCALIBILIDAD EXTERNA (sirve de modelo para otros, PROMEDIO CASOS)</t>
  </si>
  <si>
    <t>CASOS QUE PRESENTAN CIRCULARIDAD (como condición para alcanzar SDG y/o NDC)</t>
  </si>
  <si>
    <t>INTERNALIZACIÓN DE LA EC (por causalidad de Empresa y/o caso)</t>
  </si>
  <si>
    <t>INTERNALIZACIÓN DE LA EC (por todos los aspectos; en %)</t>
  </si>
  <si>
    <t>CASOS QUE PRESENTAN CIRCULARIDAD (como condición para alcanzar SDG y/o NDC) POR INDUSTRIA</t>
  </si>
  <si>
    <t>Casos</t>
  </si>
  <si>
    <t>Industria</t>
  </si>
  <si>
    <t>Casos EC</t>
  </si>
  <si>
    <t>INTERNALIZACIÓN</t>
  </si>
  <si>
    <t>IMPULSO</t>
  </si>
  <si>
    <t>INTENSIDAD</t>
  </si>
  <si>
    <t>Caso AV</t>
  </si>
  <si>
    <t>PERFORMANCE DEL PROYECTO POR ATRIBUTO AV (EN %)</t>
  </si>
  <si>
    <t>13</t>
  </si>
  <si>
    <t>4-8-9-11-12-13</t>
  </si>
  <si>
    <t>8-12</t>
  </si>
  <si>
    <t>8-9-12-13-17</t>
  </si>
  <si>
    <t>8-12-13</t>
  </si>
  <si>
    <t>PROMEDIO</t>
  </si>
  <si>
    <t>DESVÍO STD</t>
  </si>
  <si>
    <t>% DE LOGRO</t>
  </si>
  <si>
    <t>CONTRIBUCIÓN (directa y/o indirecta) A LOS NDC</t>
  </si>
  <si>
    <t>CASOS CON EC PROVENIENTES DE MANUFACTURA (en % sobre el total de casos)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</si>
  <si>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</si>
  <si>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</si>
  <si>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</si>
  <si>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</si>
  <si>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</si>
  <si>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</si>
  <si>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</si>
  <si>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</si>
  <si>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</si>
  <si>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</si>
  <si>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</si>
  <si>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</si>
  <si>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</si>
  <si>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</si>
  <si>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</si>
  <si>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</si>
  <si>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</si>
  <si>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</si>
  <si>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</si>
  <si>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</si>
  <si>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</si>
  <si>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</si>
  <si>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</si>
  <si>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</si>
  <si>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E25</t>
  </si>
  <si>
    <t>E26</t>
  </si>
  <si>
    <t>E27</t>
  </si>
  <si>
    <t>E28</t>
  </si>
  <si>
    <t>E29</t>
  </si>
  <si>
    <t>E30</t>
  </si>
  <si>
    <t>E31</t>
  </si>
  <si>
    <t>E32</t>
  </si>
  <si>
    <t>E33</t>
  </si>
  <si>
    <t>E34</t>
  </si>
  <si>
    <t>E35</t>
  </si>
  <si>
    <t>Loma  ODS 12</t>
  </si>
  <si>
    <t>Replicabilidad dentro de la organización (*)</t>
  </si>
  <si>
    <t>Replicabilidad fuera de la organización (*)</t>
  </si>
  <si>
    <t>Escalabilidad dentro de la organización (*)</t>
  </si>
  <si>
    <t>Escalabilidad fuera de la organización (*)</t>
  </si>
  <si>
    <t>(*) sólo suman si alguno de los anteriores (Innovación) es mayor a 0</t>
  </si>
  <si>
    <t>#</t>
  </si>
  <si>
    <t>INTENSIDAD DE LA EC</t>
  </si>
  <si>
    <t>RESULTADO</t>
  </si>
  <si>
    <t>REPLICABILIDAD Y ESCALIBILIDAD EXTERNA</t>
  </si>
  <si>
    <t>CARACTERIZACIÓN DEL PROYECTO</t>
  </si>
  <si>
    <t>PERFORMANCE DEL PROYECTO</t>
  </si>
  <si>
    <t>Esta publicación fue realizada en nombre delCEADS (Consejo Argentino para el Desarrollo Sostenible), en el marco del proyecto “Análisis de la contribución de medidas de economía circular en empresas a las metas climáticas y la agenda 2030 en Argentina”, en cooperación con GIZ. </t>
  </si>
  <si>
    <t>Por favor visitar la página www.ceads.org.ar para mayor información del proyecto y otros recursos.</t>
  </si>
  <si>
    <t>El objetivo de la misma es brindar una metodología sistematizada que permitirá evaluar de manera objetiva y replicable las prácticas innovadoras de economía circular, el grado de madurez, los niveles de impacto y escalabilidad de las mismas. De tal modo, es una herramienta útil para poder evaluar en forma trazable y comparable diferentes estrategias de economía circular, tanto aquellas existentes como en planificación.</t>
  </si>
  <si>
    <t>Sin perjuicio de lo expuesto, se hace constar que esta publicación ha sido preparada para una orientación general sobre asuntos de interés solamente, y no constituye asesoramiento profesional por parte de los autores, colaboradores o de los Editores y responsables de la publicación.La aplicación  de esta herramienta por parte el usuario no es garantía de una evaluación completa, precisa y verificada de las iniciativas y proyectos de economía circular. No debe actuarse sobre la base de la información contenida en esta publicación sin obtener asesoramiento profesional específico. </t>
  </si>
  <si>
    <t>Ninguna garantía (expresa o implícita) se otorga en cuanto a la exactitud o integridad de la información contenida en esta publicación, y , en la medida permitida por la ley, CEADS (Consejo Argentino para el Desarrollo Sostenible, sus miembros, empleados y agentes no aceptan ni asumen ninguna obligación, responsabilidad o deber de cuidado respecto de las consecuencias de cualquier actuación o abstención de actuar que se tome, en base a la información contenida en esta publicación o por cualquier decisión basada en ella. </t>
  </si>
  <si>
    <t>El conjunto de los contenidos publicados en la presente obra, responde a una recopilación de datos provenientes de distintas fuentes de información, que se han seleccionado, agrupado, extendido y contextualizado a los efectos de la correcta comprensión y utilización de la herramienta.</t>
  </si>
  <si>
    <t>CEADS  posee derechos de autor sobre la presente Herramienta. El usuario reconoce estos derechos de autor.</t>
  </si>
  <si>
    <t>No se permite la reproducción total o parcial de esta obra, ni su incorporación a un sistema informático, ni su locación, ni su transmisión en cualquier forma por cualquier medio, sea este electrónico, mecánico, por fotocopia, por grabación u otros métodos, sin el previo permiso o consentimiento por escrito del titular del derecho de autor o de la sociedad de gestión colectiva que lo represente. Las infracciones son penadas por la ley 11723. </t>
  </si>
  <si>
    <t>No obstante, el usuario acepta reconocer expresamente, mediante la mención de la fuente, a esta publicación y a CEADS por su papel en el desarrollo de esta herramienta cada vez que desarrolle informes o publicaciones basados total o parcialmente en el uso de la misma.</t>
  </si>
  <si>
    <t>ATRIBUTO</t>
  </si>
  <si>
    <t>ASPECTO</t>
  </si>
  <si>
    <t>DESCRIPCIÓN</t>
  </si>
  <si>
    <t>1.Causalidad: alineamiento de EC con estrategia declarada por la Cía</t>
  </si>
  <si>
    <t>Identificación de declaración de la EC en algún doc público de la empresa (Reporte de Sostenibilidad, sitio web, etc)</t>
  </si>
  <si>
    <t>2.Causalidad: estrategia de EC declarada en el proyecto</t>
  </si>
  <si>
    <t>Identificación de declaración de la EC en el caso presentado por la empresa.</t>
  </si>
  <si>
    <t>3.Compromiso: analiza barreras para la EC y medidas de superación</t>
  </si>
  <si>
    <t>El caso sigue la estrategia de EC y presenta un análisis de barreras y medidas para superarlas, de modo de implementar la EC</t>
  </si>
  <si>
    <t>4.Compromiso: verifica externamente el resultado de la EC</t>
  </si>
  <si>
    <t>El caso presenta la verificación / validación por parte de un tercero independiente sobre los resultados de EC</t>
  </si>
  <si>
    <t>5.Integra la participación de consumidores en el diseño de la EC</t>
  </si>
  <si>
    <t>Demuestra aplicar una estrategia de asociatividad para el diseño de la EC con sus consumidores</t>
  </si>
  <si>
    <t>6.Integra la participación de la cadena de valor en el diseño de la EC</t>
  </si>
  <si>
    <t>Demuestra aplicar una estrategia de asociatividad para el diseño de la EC con su cadena de valor</t>
  </si>
  <si>
    <t>7.Integra la participación del sector público en el diseño de la EC</t>
  </si>
  <si>
    <t>Demuestra aplicar una estrategia de asociatividad para el diseño de la EC con el sector público</t>
  </si>
  <si>
    <t>8.Transparenta los datos de la EC (consumos, emisiones, residuos)</t>
  </si>
  <si>
    <t>Presenta los datos correspondientes a los KPIs en forma transparente</t>
  </si>
  <si>
    <t>9.Impacto: describe el tipo de impacto fuera de la Cía</t>
  </si>
  <si>
    <t>Identifica, evalúa y describe el tipo de impacto que el proyecto de EC logra / logrará</t>
  </si>
  <si>
    <t>10.Impacto: presenta metodología de cuantificación</t>
  </si>
  <si>
    <t>Describe una metodología para la cuantificación del impacto del proyecto adecuada y confiable</t>
  </si>
  <si>
    <t>11.Impacto: establece objetivos</t>
  </si>
  <si>
    <t>Presenta los objetivos de impacto a alcanzar en forma clara y en función de los KPIs a emplear</t>
  </si>
  <si>
    <t xml:space="preserve">12.Impacto: establece compromisos </t>
  </si>
  <si>
    <t>Declara públicamente cuáles son los objetivos que se compromete a alcanzar a futuro</t>
  </si>
  <si>
    <t>1.Innovación: producto / proceso completamente nuevo</t>
  </si>
  <si>
    <t>El caso presenta un producto / proceso innovador, nuevo, considerando la estrategia de EC</t>
  </si>
  <si>
    <t>2.Innovación: marketing completamente nuevo (diseño, envase, pricing, usos)</t>
  </si>
  <si>
    <t>El caso presenta una estrategia de comercialzación innovadora, nueva, considerando la estrategia de EC</t>
  </si>
  <si>
    <t>3.Replicabilidad dentro de la organización</t>
  </si>
  <si>
    <t>El caso puede ser replicado dentro de la misma empresa</t>
  </si>
  <si>
    <t>4.Replicabilidad fuera de la organización</t>
  </si>
  <si>
    <t>El caso puede ser replicado por otra empresa</t>
  </si>
  <si>
    <t>5.Escalabilidad dentro de la organización</t>
  </si>
  <si>
    <t>El caso presenta la oportunidad de ganar escala dentro de la misma empresa</t>
  </si>
  <si>
    <t>6.Escalabilidad fuera de la organización</t>
  </si>
  <si>
    <t>El caso presenta la oportunidad de ganar escala dentro de otra empresa</t>
  </si>
  <si>
    <t>1.Desplaza consumo de recursos naturales</t>
  </si>
  <si>
    <t>El caso considera desde el diseño el desplazamiento del consumo de recursos naturales</t>
  </si>
  <si>
    <t>2.Aumenta la duración del producto</t>
  </si>
  <si>
    <t>El caso presenta un producto que aumenta su duración en condiciones de vida útil</t>
  </si>
  <si>
    <t>3.Disminuye generación de residuos</t>
  </si>
  <si>
    <t>El caso disminuye desde el diseño la generación de residuos (en producción, distribución, consumo)</t>
  </si>
  <si>
    <t>4.Emplea solamente energía renovable</t>
  </si>
  <si>
    <t>La producción se abastece de energia renovable</t>
  </si>
  <si>
    <t>5.Mide la eficiencia en el uso de recursos y establece metas</t>
  </si>
  <si>
    <t>Dado un uso de recursos naturales, establece metas de reducción de consumo y monitorea su eficiencia</t>
  </si>
  <si>
    <t>6.Considera asociatividad desde el diseño</t>
  </si>
  <si>
    <t>Diseña el producto / servicio considerando los aspectos de asociatividad disponibles / logrables</t>
  </si>
  <si>
    <t>7.Establece el residuo y su uso posterior</t>
  </si>
  <si>
    <t>Diseña el producto / servicio considerando cuál será el residuo una vez agotado el ciclo de vida y cuáles serán los usos posteriores de los recursos invertidos (residuos)</t>
  </si>
  <si>
    <t>8.Mide el impacto de la actividad cuantitativamente</t>
  </si>
  <si>
    <t>Cuantifica todos los aspectos mensurables</t>
  </si>
  <si>
    <t>9.Describe un ACV para identificar opciones de EC</t>
  </si>
  <si>
    <t>Utiliza la metodología de Análisis de Ciclo de Vida para identificar la estrategia de EC más apropiada y eficiente</t>
  </si>
  <si>
    <t>10.Describe métodos de reuso, remanufactura, reciclado</t>
  </si>
  <si>
    <t>Al diseñar el bien, analiza y describe adecuadamente cuáles son los métodos disponibles / preferentes para el reúso, la remanufactura y el reciclado</t>
  </si>
  <si>
    <t>11.Mide intensidades de consumo de recursos naturales respecto a sustitutos</t>
  </si>
  <si>
    <t>Diseña el producto midiendo la intensidad de recursos naturales que demanda y las compara con alternativas de sustitución buscando su minimización</t>
  </si>
  <si>
    <t>12.Compromiso de reparación de productos para extender vida útil</t>
  </si>
  <si>
    <t>Ofrece explícitamente la reparación de su producto al finalizar su ciclo de vida de modo de extenderlo</t>
  </si>
  <si>
    <t>13.Incluye materiales reciclados en el producto y declara su porcentaje</t>
  </si>
  <si>
    <t>El producto incluye desde el diseño insumos que fueron residuos de otros procesos / productos, ya sea reciclados o remanufacturados, señalando públicamente su porcentaje en el producto nuevo</t>
  </si>
  <si>
    <t>14.Sustituye propiedad por funcionalidad del producto / servicio</t>
  </si>
  <si>
    <t>Transforma el traslado de la propiedad del bien al consumidor por la prestación de un servicio (producto como servicio)</t>
  </si>
  <si>
    <t>1.Identifica al ODS al que contribuye</t>
  </si>
  <si>
    <t>El caso identifica explícitamente al ODS al que se propone su contribución</t>
  </si>
  <si>
    <t>2.Contribución directa</t>
  </si>
  <si>
    <t>La contribución al ODS es directa</t>
  </si>
  <si>
    <t>3.Contribución indirecta</t>
  </si>
  <si>
    <t>La contribución al ODS es indirecta, a través de una acción intermedia</t>
  </si>
  <si>
    <t>4.Cuantifica su contribución</t>
  </si>
  <si>
    <t>Establece cuantitativamente su contribución</t>
  </si>
  <si>
    <t>5.Contribución a múltiples ODS</t>
  </si>
  <si>
    <t>El caso logra contribuir a más de un ODS</t>
  </si>
  <si>
    <t>6.CE facilita / es clave para contribuir a ODS</t>
  </si>
  <si>
    <t>De no haber contado con la estrategia de EC, no se habría obtenido la contribución al ODS</t>
  </si>
  <si>
    <t>1.Identifica a la NDC a la que contribuye</t>
  </si>
  <si>
    <t>El caso identifica explícitamente la NDC a la que se propone contribuir</t>
  </si>
  <si>
    <t>La contribución a la NDC es directa</t>
  </si>
  <si>
    <t>La contribución a la NDC es indirecta, a través de una acción intermedia</t>
  </si>
  <si>
    <t>5.Contribución a múltiples NDC</t>
  </si>
  <si>
    <t>El caso logra contribuir a más de una actividad de la NDC</t>
  </si>
  <si>
    <t>6.CE facilita / es clave para contribuir a NDC</t>
  </si>
  <si>
    <t>De no haber contado con la estrategia de EC, no se habría obtenido la contribución a la NDC</t>
  </si>
  <si>
    <t>1.Reduce vulnerabilidades de recursos (escaseces, importaciones)</t>
  </si>
  <si>
    <t>El caso logra reducir la vulnerabilidad debido a escasez, dificultades para la reposición, importación o de otro tipo, de uno o algunos recursos naturales</t>
  </si>
  <si>
    <t>2.Reduce el consumo de energía fósil (para el mismo output)</t>
  </si>
  <si>
    <t>Logra reducir el consumo de energía fósil manteniendo (o aumentando) la misma cantidad de producto</t>
  </si>
  <si>
    <t>3.Incrementa el empleo local</t>
  </si>
  <si>
    <t>El caso logra incrementar el empleo en las inmediaciones del sitio de producción, comercialzación o consumo sin generar disminución en otros sitios</t>
  </si>
  <si>
    <t>4.Incrementa el mercado de segundos usos de materiales / partes</t>
  </si>
  <si>
    <t>Genera o aumenta el tamaño de un mercado de segundos usos tanto de productos, materiales o partes</t>
  </si>
  <si>
    <t>5.Contribuye al cambio de patrones de consumo / compras</t>
  </si>
  <si>
    <t>El caso contribuye a lograr el cambio de los patrones de consumo final, compra de insumos, e instala la identificación del uso de residuos como insumo</t>
  </si>
  <si>
    <t>6.Contribuye a una mayor densidad institucional con stakeholders</t>
  </si>
  <si>
    <t>Logra construir una mayor y mejor calidad institucional con los stakeholders (cadena de valor, consumidores, sector público)</t>
  </si>
  <si>
    <t>Impacto</t>
  </si>
  <si>
    <t>Contribución a la NDC Argentina</t>
  </si>
  <si>
    <t>Contribución a los ODS</t>
  </si>
  <si>
    <t>Intensidad de EC</t>
  </si>
  <si>
    <t>Impulso a la EC</t>
  </si>
  <si>
    <t>Internalización de la EC</t>
  </si>
  <si>
    <t>PASO 2 - En la hoja CARACTERIZACIÓN el usuario podrá encontrar la herramienta para ser aplicada.</t>
  </si>
  <si>
    <t>PASO 4 - El usuario podrá encontrar en la hoja RESULTADOS los resultados de su ejercicio de aplicación.</t>
  </si>
  <si>
    <t>PASO 3 - A cada aspecto el usuario podrá poner una puntuación de 0 (valor mínimo) al 5 (valor máximo).</t>
  </si>
  <si>
    <t>PASO 1 - En la hoja DEFINICIÓN DE ASPECTOS el usuario podrá encontrar la descripción de cada aspecto y su clasificación por atributo. Para mayor detalle dirigirse al Informe que acompaña dicha herramienta.</t>
  </si>
  <si>
    <t>1. La herramienta consta de 6 atributos, los cuales a su vez están definidos por aspectos.</t>
  </si>
  <si>
    <t>2. Propósito y alcance de esta herramienta</t>
  </si>
  <si>
    <t>3. Derechos de autor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</si>
</sst>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 * #,##0_ ;_ * \-#,##0_ ;_ * &quot;-&quot;??_ ;_ @_ 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0"/>
      <color theme="7" tint="-0.499984740745262"/>
      <name val="Calibri"/>
      <family val="2"/>
      <scheme val="minor"/>
    </font>
    <font>
      <sz val="10"/>
      <color theme="5" tint="0.79998168889431442"/>
      <name val="Calibri"/>
      <family val="2"/>
      <scheme val="minor"/>
    </font>
    <font>
      <sz val="10"/>
      <color theme="9" tint="0.79998168889431442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onsolas"/>
      <family val="3"/>
    </font>
    <font>
      <u/>
      <sz val="10"/>
      <color theme="10"/>
      <name val="Consolas"/>
      <family val="3"/>
    </font>
    <font>
      <sz val="10"/>
      <color theme="0"/>
      <name val="Consolas"/>
      <family val="3"/>
    </font>
    <font>
      <b/>
      <sz val="10"/>
      <color theme="1"/>
      <name val="Consolas"/>
      <family val="3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 diagonalDown="1"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 style="thin">
        <color theme="0"/>
      </diagonal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/>
      <right/>
      <top style="medium">
        <color theme="4" tint="-0.499984740745262"/>
      </top>
      <bottom/>
      <diagonal/>
    </border>
    <border>
      <left/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/>
      <top/>
      <bottom/>
      <diagonal/>
    </border>
    <border>
      <left/>
      <right style="medium">
        <color theme="4" tint="-0.499984740745262"/>
      </right>
      <top/>
      <bottom/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 style="medium">
        <color theme="4" tint="-0.499984740745262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</cellStyleXfs>
  <cellXfs count="199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0" xfId="0" applyFont="1"/>
    <xf numFmtId="0" fontId="0" fillId="0" borderId="0" xfId="0" applyFont="1"/>
    <xf numFmtId="0" fontId="1" fillId="2" borderId="0" xfId="0" applyFont="1" applyFill="1"/>
    <xf numFmtId="9" fontId="0" fillId="0" borderId="0" xfId="0" applyNumberFormat="1"/>
    <xf numFmtId="0" fontId="0" fillId="2" borderId="0" xfId="0" applyFill="1" applyAlignment="1">
      <alignment horizontal="center"/>
    </xf>
    <xf numFmtId="0" fontId="0" fillId="0" borderId="0" xfId="0" applyFill="1"/>
    <xf numFmtId="0" fontId="0" fillId="3" borderId="0" xfId="0" applyFill="1"/>
    <xf numFmtId="0" fontId="0" fillId="4" borderId="0" xfId="0" applyFill="1"/>
    <xf numFmtId="0" fontId="0" fillId="0" borderId="0" xfId="0" applyAlignment="1">
      <alignment textRotation="90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Border="1" applyAlignment="1">
      <alignment vertical="center"/>
    </xf>
    <xf numFmtId="0" fontId="0" fillId="0" borderId="0" xfId="0" applyBorder="1"/>
    <xf numFmtId="0" fontId="1" fillId="5" borderId="0" xfId="0" applyFont="1" applyFill="1" applyAlignment="1">
      <alignment vertical="center"/>
    </xf>
    <xf numFmtId="0" fontId="0" fillId="0" borderId="0" xfId="0" applyFill="1" applyBorder="1"/>
    <xf numFmtId="0" fontId="2" fillId="6" borderId="5" xfId="0" applyFont="1" applyFill="1" applyBorder="1" applyAlignment="1">
      <alignment horizontal="center" textRotation="90" wrapText="1"/>
    </xf>
    <xf numFmtId="0" fontId="3" fillId="6" borderId="5" xfId="0" applyFont="1" applyFill="1" applyBorder="1" applyAlignment="1">
      <alignment horizontal="center" vertical="center" wrapText="1"/>
    </xf>
    <xf numFmtId="49" fontId="3" fillId="6" borderId="5" xfId="0" applyNumberFormat="1" applyFont="1" applyFill="1" applyBorder="1" applyAlignment="1">
      <alignment horizontal="center" vertical="center"/>
    </xf>
    <xf numFmtId="0" fontId="0" fillId="6" borderId="0" xfId="0" applyFill="1"/>
    <xf numFmtId="0" fontId="0" fillId="6" borderId="0" xfId="0" applyFill="1" applyAlignment="1">
      <alignment textRotation="90"/>
    </xf>
    <xf numFmtId="49" fontId="3" fillId="6" borderId="6" xfId="0" applyNumberFormat="1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6" borderId="0" xfId="0" applyFont="1" applyFill="1" applyAlignment="1">
      <alignment horizontal="center" vertical="center"/>
    </xf>
    <xf numFmtId="0" fontId="0" fillId="6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5" borderId="7" xfId="0" applyFont="1" applyFill="1" applyBorder="1" applyAlignment="1">
      <alignment vertical="center"/>
    </xf>
    <xf numFmtId="0" fontId="1" fillId="5" borderId="8" xfId="0" applyFont="1" applyFill="1" applyBorder="1" applyAlignment="1">
      <alignment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49" fontId="3" fillId="6" borderId="15" xfId="0" applyNumberFormat="1" applyFont="1" applyFill="1" applyBorder="1" applyAlignment="1">
      <alignment horizontal="center" vertical="center" wrapText="1"/>
    </xf>
    <xf numFmtId="49" fontId="3" fillId="6" borderId="16" xfId="0" applyNumberFormat="1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vertical="center"/>
    </xf>
    <xf numFmtId="0" fontId="0" fillId="0" borderId="18" xfId="0" applyBorder="1" applyAlignment="1">
      <alignment horizontal="center"/>
    </xf>
    <xf numFmtId="0" fontId="0" fillId="0" borderId="18" xfId="0" applyBorder="1"/>
    <xf numFmtId="0" fontId="0" fillId="6" borderId="18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1" fillId="5" borderId="13" xfId="0" applyFont="1" applyFill="1" applyBorder="1" applyAlignment="1">
      <alignment vertical="center"/>
    </xf>
    <xf numFmtId="0" fontId="0" fillId="0" borderId="20" xfId="0" applyBorder="1" applyAlignment="1">
      <alignment horizontal="center"/>
    </xf>
    <xf numFmtId="0" fontId="0" fillId="0" borderId="20" xfId="0" applyBorder="1"/>
    <xf numFmtId="0" fontId="0" fillId="6" borderId="20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left" vertical="center"/>
    </xf>
    <xf numFmtId="0" fontId="1" fillId="5" borderId="2" xfId="0" applyFont="1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0" xfId="0" applyFont="1" applyFill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8" borderId="0" xfId="0" applyFill="1"/>
    <xf numFmtId="0" fontId="1" fillId="0" borderId="0" xfId="0" applyFont="1" applyFill="1" applyBorder="1" applyAlignment="1">
      <alignment vertical="center"/>
    </xf>
    <xf numFmtId="9" fontId="0" fillId="0" borderId="0" xfId="1" applyFont="1" applyBorder="1"/>
    <xf numFmtId="9" fontId="0" fillId="0" borderId="0" xfId="1" applyFont="1" applyBorder="1" applyAlignment="1">
      <alignment horizontal="center"/>
    </xf>
    <xf numFmtId="9" fontId="0" fillId="0" borderId="0" xfId="1" applyFont="1" applyAlignment="1">
      <alignment horizontal="center"/>
    </xf>
    <xf numFmtId="9" fontId="0" fillId="2" borderId="0" xfId="0" applyNumberForma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7" fillId="7" borderId="0" xfId="0" applyFont="1" applyFill="1"/>
    <xf numFmtId="9" fontId="0" fillId="0" borderId="0" xfId="1" applyFont="1"/>
    <xf numFmtId="9" fontId="0" fillId="0" borderId="5" xfId="0" applyNumberFormat="1" applyBorder="1" applyAlignment="1">
      <alignment horizontal="center"/>
    </xf>
    <xf numFmtId="0" fontId="1" fillId="2" borderId="2" xfId="0" applyFont="1" applyFill="1" applyBorder="1" applyAlignment="1">
      <alignment wrapText="1"/>
    </xf>
    <xf numFmtId="0" fontId="0" fillId="2" borderId="3" xfId="0" applyFill="1" applyBorder="1"/>
    <xf numFmtId="0" fontId="0" fillId="2" borderId="4" xfId="0" applyFill="1" applyBorder="1"/>
    <xf numFmtId="0" fontId="1" fillId="2" borderId="2" xfId="0" applyFont="1" applyFill="1" applyBorder="1" applyAlignment="1">
      <alignment vertical="center"/>
    </xf>
    <xf numFmtId="9" fontId="0" fillId="0" borderId="5" xfId="0" applyNumberFormat="1" applyBorder="1"/>
    <xf numFmtId="9" fontId="0" fillId="0" borderId="6" xfId="0" applyNumberFormat="1" applyBorder="1"/>
    <xf numFmtId="0" fontId="0" fillId="0" borderId="5" xfId="0" applyBorder="1"/>
    <xf numFmtId="0" fontId="7" fillId="0" borderId="0" xfId="0" applyFont="1" applyFill="1" applyAlignment="1"/>
    <xf numFmtId="9" fontId="0" fillId="0" borderId="15" xfId="0" applyNumberFormat="1" applyBorder="1" applyAlignment="1">
      <alignment horizontal="center"/>
    </xf>
    <xf numFmtId="9" fontId="0" fillId="0" borderId="15" xfId="0" applyNumberFormat="1" applyBorder="1"/>
    <xf numFmtId="9" fontId="0" fillId="0" borderId="6" xfId="0" applyNumberFormat="1" applyBorder="1" applyAlignment="1">
      <alignment horizontal="center"/>
    </xf>
    <xf numFmtId="0" fontId="6" fillId="7" borderId="5" xfId="0" applyFont="1" applyFill="1" applyBorder="1" applyAlignment="1">
      <alignment vertical="center"/>
    </xf>
    <xf numFmtId="9" fontId="7" fillId="7" borderId="5" xfId="1" applyFont="1" applyFill="1" applyBorder="1"/>
    <xf numFmtId="0" fontId="6" fillId="7" borderId="5" xfId="0" applyFont="1" applyFill="1" applyBorder="1"/>
    <xf numFmtId="0" fontId="6" fillId="7" borderId="5" xfId="0" applyFont="1" applyFill="1" applyBorder="1" applyAlignment="1">
      <alignment horizontal="center"/>
    </xf>
    <xf numFmtId="9" fontId="6" fillId="7" borderId="5" xfId="1" applyFont="1" applyFill="1" applyBorder="1"/>
    <xf numFmtId="9" fontId="7" fillId="7" borderId="5" xfId="0" applyNumberFormat="1" applyFont="1" applyFill="1" applyBorder="1"/>
    <xf numFmtId="165" fontId="7" fillId="7" borderId="5" xfId="2" applyNumberFormat="1" applyFont="1" applyFill="1" applyBorder="1" applyAlignment="1">
      <alignment horizontal="center"/>
    </xf>
    <xf numFmtId="0" fontId="0" fillId="0" borderId="0" xfId="0" applyAlignment="1"/>
    <xf numFmtId="0" fontId="7" fillId="7" borderId="0" xfId="0" applyFont="1" applyFill="1" applyAlignment="1">
      <alignment horizontal="right"/>
    </xf>
    <xf numFmtId="9" fontId="7" fillId="7" borderId="0" xfId="1" applyFont="1" applyFill="1"/>
    <xf numFmtId="0" fontId="1" fillId="0" borderId="0" xfId="0" applyFont="1" applyFill="1" applyBorder="1"/>
    <xf numFmtId="9" fontId="0" fillId="0" borderId="0" xfId="0" applyNumberFormat="1" applyFill="1" applyBorder="1"/>
    <xf numFmtId="9" fontId="0" fillId="0" borderId="0" xfId="0" applyNumberFormat="1" applyBorder="1" applyAlignment="1">
      <alignment horizontal="center"/>
    </xf>
    <xf numFmtId="9" fontId="7" fillId="0" borderId="0" xfId="0" applyNumberFormat="1" applyFont="1" applyFill="1" applyBorder="1"/>
    <xf numFmtId="9" fontId="0" fillId="0" borderId="0" xfId="0" applyNumberFormat="1" applyBorder="1"/>
    <xf numFmtId="0" fontId="9" fillId="7" borderId="0" xfId="0" applyFont="1" applyFill="1"/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0" fontId="6" fillId="7" borderId="0" xfId="0" applyFont="1" applyFill="1"/>
    <xf numFmtId="0" fontId="6" fillId="7" borderId="2" xfId="0" applyFont="1" applyFill="1" applyBorder="1" applyAlignment="1">
      <alignment wrapText="1"/>
    </xf>
    <xf numFmtId="0" fontId="6" fillId="7" borderId="0" xfId="0" applyFont="1" applyFill="1" applyBorder="1" applyAlignment="1">
      <alignment vertical="center"/>
    </xf>
    <xf numFmtId="0" fontId="6" fillId="7" borderId="2" xfId="0" applyFont="1" applyFill="1" applyBorder="1" applyAlignment="1">
      <alignment vertical="center"/>
    </xf>
    <xf numFmtId="164" fontId="0" fillId="0" borderId="0" xfId="2" applyFont="1"/>
    <xf numFmtId="164" fontId="0" fillId="0" borderId="0" xfId="2" applyFont="1" applyAlignment="1">
      <alignment textRotation="90"/>
    </xf>
    <xf numFmtId="164" fontId="0" fillId="0" borderId="0" xfId="2" applyFont="1" applyBorder="1"/>
    <xf numFmtId="164" fontId="0" fillId="0" borderId="0" xfId="2" applyFont="1" applyBorder="1" applyAlignment="1">
      <alignment horizontal="center"/>
    </xf>
    <xf numFmtId="164" fontId="0" fillId="0" borderId="0" xfId="2" applyFont="1" applyAlignment="1">
      <alignment horizontal="center"/>
    </xf>
    <xf numFmtId="164" fontId="7" fillId="7" borderId="0" xfId="2" applyFont="1" applyFill="1" applyAlignment="1">
      <alignment horizontal="center"/>
    </xf>
    <xf numFmtId="9" fontId="0" fillId="0" borderId="0" xfId="1" applyNumberFormat="1" applyFont="1"/>
    <xf numFmtId="9" fontId="0" fillId="0" borderId="0" xfId="1" applyNumberFormat="1" applyFont="1" applyAlignment="1">
      <alignment textRotation="90"/>
    </xf>
    <xf numFmtId="9" fontId="7" fillId="7" borderId="0" xfId="1" applyNumberFormat="1" applyFont="1" applyFill="1" applyAlignment="1">
      <alignment horizontal="center"/>
    </xf>
    <xf numFmtId="9" fontId="0" fillId="0" borderId="0" xfId="1" applyNumberFormat="1" applyFont="1" applyBorder="1"/>
    <xf numFmtId="9" fontId="0" fillId="0" borderId="0" xfId="1" applyNumberFormat="1" applyFont="1" applyBorder="1" applyAlignment="1">
      <alignment horizontal="center"/>
    </xf>
    <xf numFmtId="9" fontId="0" fillId="0" borderId="0" xfId="1" applyNumberFormat="1" applyFont="1" applyAlignment="1">
      <alignment horizontal="center"/>
    </xf>
    <xf numFmtId="0" fontId="6" fillId="7" borderId="5" xfId="0" applyFont="1" applyFill="1" applyBorder="1" applyAlignment="1">
      <alignment horizontal="center" vertical="center"/>
    </xf>
    <xf numFmtId="0" fontId="6" fillId="9" borderId="0" xfId="0" applyFont="1" applyFill="1" applyAlignment="1">
      <alignment horizontal="center"/>
    </xf>
    <xf numFmtId="0" fontId="6" fillId="7" borderId="18" xfId="0" applyFont="1" applyFill="1" applyBorder="1" applyAlignment="1">
      <alignment horizontal="center" vertical="center"/>
    </xf>
    <xf numFmtId="0" fontId="6" fillId="9" borderId="11" xfId="0" applyFont="1" applyFill="1" applyBorder="1"/>
    <xf numFmtId="0" fontId="6" fillId="9" borderId="5" xfId="0" applyFont="1" applyFill="1" applyBorder="1" applyAlignment="1">
      <alignment horizontal="center" vertical="center"/>
    </xf>
    <xf numFmtId="9" fontId="6" fillId="9" borderId="12" xfId="1" applyFont="1" applyFill="1" applyBorder="1" applyAlignment="1">
      <alignment horizontal="center" vertical="center"/>
    </xf>
    <xf numFmtId="0" fontId="6" fillId="7" borderId="11" xfId="0" applyFont="1" applyFill="1" applyBorder="1"/>
    <xf numFmtId="9" fontId="6" fillId="7" borderId="12" xfId="1" applyFont="1" applyFill="1" applyBorder="1" applyAlignment="1">
      <alignment horizontal="center" vertical="center"/>
    </xf>
    <xf numFmtId="0" fontId="6" fillId="7" borderId="23" xfId="0" applyFont="1" applyFill="1" applyBorder="1"/>
    <xf numFmtId="0" fontId="6" fillId="9" borderId="23" xfId="0" applyFont="1" applyFill="1" applyBorder="1"/>
    <xf numFmtId="0" fontId="6" fillId="7" borderId="23" xfId="0" applyFont="1" applyFill="1" applyBorder="1" applyAlignment="1">
      <alignment vertical="center"/>
    </xf>
    <xf numFmtId="0" fontId="6" fillId="9" borderId="24" xfId="0" applyFont="1" applyFill="1" applyBorder="1" applyAlignment="1">
      <alignment vertical="center"/>
    </xf>
    <xf numFmtId="0" fontId="6" fillId="9" borderId="20" xfId="0" applyFont="1" applyFill="1" applyBorder="1" applyAlignment="1">
      <alignment horizontal="center" vertical="center"/>
    </xf>
    <xf numFmtId="9" fontId="6" fillId="9" borderId="14" xfId="1" applyFont="1" applyFill="1" applyBorder="1" applyAlignment="1">
      <alignment horizontal="center" vertical="center"/>
    </xf>
    <xf numFmtId="0" fontId="6" fillId="7" borderId="9" xfId="0" applyFont="1" applyFill="1" applyBorder="1" applyAlignment="1">
      <alignment vertical="center"/>
    </xf>
    <xf numFmtId="9" fontId="6" fillId="7" borderId="10" xfId="1" applyFont="1" applyFill="1" applyBorder="1" applyAlignment="1">
      <alignment horizontal="center" vertical="center"/>
    </xf>
    <xf numFmtId="0" fontId="0" fillId="0" borderId="25" xfId="0" applyBorder="1"/>
    <xf numFmtId="165" fontId="0" fillId="10" borderId="22" xfId="2" applyNumberFormat="1" applyFont="1" applyFill="1" applyBorder="1" applyAlignment="1"/>
    <xf numFmtId="165" fontId="0" fillId="10" borderId="22" xfId="2" applyNumberFormat="1" applyFont="1" applyFill="1" applyBorder="1" applyAlignment="1">
      <alignment horizontal="center"/>
    </xf>
    <xf numFmtId="165" fontId="0" fillId="10" borderId="8" xfId="2" applyNumberFormat="1" applyFont="1" applyFill="1" applyBorder="1" applyAlignment="1">
      <alignment horizontal="center"/>
    </xf>
    <xf numFmtId="9" fontId="0" fillId="0" borderId="6" xfId="1" applyFont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textRotation="90"/>
    </xf>
    <xf numFmtId="0" fontId="9" fillId="8" borderId="0" xfId="0" applyFont="1" applyFill="1" applyBorder="1" applyAlignment="1" applyProtection="1">
      <alignment vertical="center" wrapText="1"/>
    </xf>
    <xf numFmtId="9" fontId="9" fillId="8" borderId="0" xfId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2" fillId="17" borderId="0" xfId="0" applyFont="1" applyFill="1" applyAlignment="1" applyProtection="1">
      <alignment vertical="center"/>
    </xf>
    <xf numFmtId="9" fontId="2" fillId="17" borderId="0" xfId="1" applyFont="1" applyFill="1" applyBorder="1" applyAlignment="1" applyProtection="1">
      <alignment horizontal="center" vertical="center" wrapText="1"/>
    </xf>
    <xf numFmtId="0" fontId="2" fillId="16" borderId="0" xfId="0" applyFont="1" applyFill="1" applyAlignment="1" applyProtection="1">
      <alignment vertical="center"/>
    </xf>
    <xf numFmtId="9" fontId="2" fillId="16" borderId="0" xfId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 wrapText="1"/>
    </xf>
    <xf numFmtId="9" fontId="2" fillId="0" borderId="0" xfId="1" applyFont="1" applyBorder="1" applyAlignment="1" applyProtection="1">
      <alignment horizontal="center" vertical="center" wrapText="1"/>
    </xf>
    <xf numFmtId="9" fontId="2" fillId="0" borderId="0" xfId="1" applyFont="1" applyAlignment="1" applyProtection="1">
      <alignment horizontal="center" vertical="center" wrapText="1"/>
    </xf>
    <xf numFmtId="0" fontId="0" fillId="0" borderId="0" xfId="0" applyProtection="1"/>
    <xf numFmtId="0" fontId="10" fillId="0" borderId="0" xfId="0" applyFont="1" applyBorder="1" applyAlignment="1" applyProtection="1">
      <alignment vertical="center" wrapText="1"/>
    </xf>
    <xf numFmtId="0" fontId="10" fillId="14" borderId="0" xfId="0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horizontal="right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14" borderId="0" xfId="0" applyFont="1" applyFill="1" applyBorder="1" applyAlignment="1" applyProtection="1">
      <alignment horizontal="center" vertical="center" wrapText="1"/>
    </xf>
    <xf numFmtId="0" fontId="12" fillId="13" borderId="29" xfId="0" applyFont="1" applyFill="1" applyBorder="1" applyAlignment="1" applyProtection="1">
      <alignment horizontal="center" vertical="center" wrapText="1"/>
    </xf>
    <xf numFmtId="0" fontId="12" fillId="13" borderId="30" xfId="0" applyFont="1" applyFill="1" applyBorder="1" applyAlignment="1" applyProtection="1">
      <alignment vertical="center" wrapText="1"/>
    </xf>
    <xf numFmtId="0" fontId="12" fillId="13" borderId="30" xfId="0" applyFont="1" applyFill="1" applyBorder="1" applyAlignment="1" applyProtection="1">
      <alignment horizontal="center" vertical="center" wrapText="1"/>
    </xf>
    <xf numFmtId="0" fontId="12" fillId="13" borderId="31" xfId="0" applyFont="1" applyFill="1" applyBorder="1" applyAlignment="1" applyProtection="1">
      <alignment horizontal="center" vertical="center" wrapText="1"/>
    </xf>
    <xf numFmtId="0" fontId="10" fillId="4" borderId="0" xfId="0" applyFont="1" applyFill="1" applyBorder="1" applyAlignment="1" applyProtection="1">
      <alignment vertical="center" wrapText="1"/>
    </xf>
    <xf numFmtId="0" fontId="10" fillId="14" borderId="32" xfId="0" applyFont="1" applyFill="1" applyBorder="1" applyAlignment="1" applyProtection="1">
      <alignment vertical="center" wrapText="1"/>
    </xf>
    <xf numFmtId="0" fontId="10" fillId="14" borderId="34" xfId="0" applyFont="1" applyFill="1" applyBorder="1" applyAlignment="1" applyProtection="1">
      <alignment vertical="center" wrapText="1"/>
    </xf>
    <xf numFmtId="0" fontId="10" fillId="14" borderId="35" xfId="0" applyFont="1" applyFill="1" applyBorder="1" applyAlignment="1" applyProtection="1">
      <alignment vertical="center" wrapText="1"/>
    </xf>
    <xf numFmtId="0" fontId="10" fillId="14" borderId="35" xfId="0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0" fillId="14" borderId="32" xfId="0" applyFont="1" applyFill="1" applyBorder="1" applyAlignment="1" applyProtection="1">
      <alignment horizontal="right" vertical="center" wrapText="1"/>
    </xf>
    <xf numFmtId="0" fontId="10" fillId="8" borderId="0" xfId="0" applyFont="1" applyFill="1" applyBorder="1" applyAlignment="1" applyProtection="1">
      <alignment vertical="center" wrapText="1"/>
    </xf>
    <xf numFmtId="0" fontId="10" fillId="14" borderId="34" xfId="0" applyFont="1" applyFill="1" applyBorder="1" applyAlignment="1" applyProtection="1">
      <alignment horizontal="right" vertical="center" wrapText="1"/>
    </xf>
    <xf numFmtId="0" fontId="13" fillId="0" borderId="0" xfId="0" applyFont="1" applyBorder="1" applyAlignment="1" applyProtection="1">
      <alignment vertical="center" wrapText="1"/>
    </xf>
    <xf numFmtId="0" fontId="15" fillId="12" borderId="0" xfId="0" applyFont="1" applyFill="1" applyBorder="1" applyAlignment="1" applyProtection="1">
      <alignment horizontal="center" vertical="center" wrapText="1"/>
    </xf>
    <xf numFmtId="0" fontId="10" fillId="15" borderId="33" xfId="0" applyFont="1" applyFill="1" applyBorder="1" applyAlignment="1" applyProtection="1">
      <alignment horizontal="center" vertical="center" wrapText="1"/>
      <protection locked="0"/>
    </xf>
    <xf numFmtId="0" fontId="10" fillId="15" borderId="36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vertical="center" wrapText="1"/>
    </xf>
    <xf numFmtId="0" fontId="20" fillId="13" borderId="0" xfId="0" applyFont="1" applyFill="1" applyAlignment="1">
      <alignment vertical="center" wrapText="1"/>
    </xf>
    <xf numFmtId="49" fontId="18" fillId="0" borderId="37" xfId="0" applyNumberFormat="1" applyFont="1" applyBorder="1" applyAlignment="1">
      <alignment vertical="center" wrapText="1"/>
    </xf>
    <xf numFmtId="0" fontId="20" fillId="7" borderId="5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vertical="center" wrapText="1"/>
    </xf>
    <xf numFmtId="0" fontId="18" fillId="0" borderId="0" xfId="0" applyNumberFormat="1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3" applyFont="1" applyAlignment="1" applyProtection="1">
      <alignment vertical="center" wrapText="1"/>
      <protection locked="0"/>
    </xf>
    <xf numFmtId="0" fontId="18" fillId="0" borderId="0" xfId="0" applyNumberFormat="1" applyFont="1" applyAlignment="1">
      <alignment horizontal="left" vertical="center" wrapText="1"/>
    </xf>
    <xf numFmtId="0" fontId="14" fillId="11" borderId="0" xfId="0" applyFont="1" applyFill="1" applyBorder="1" applyAlignment="1" applyProtection="1">
      <alignment horizontal="center" vertical="center" wrapText="1"/>
    </xf>
    <xf numFmtId="0" fontId="15" fillId="12" borderId="0" xfId="0" applyFont="1" applyFill="1" applyBorder="1" applyAlignment="1" applyProtection="1">
      <alignment horizontal="center" vertical="center" wrapText="1"/>
    </xf>
    <xf numFmtId="0" fontId="16" fillId="8" borderId="0" xfId="0" applyFont="1" applyFill="1" applyBorder="1" applyAlignment="1" applyProtection="1">
      <alignment horizontal="center" vertical="center" wrapText="1"/>
    </xf>
    <xf numFmtId="9" fontId="8" fillId="3" borderId="0" xfId="0" applyNumberFormat="1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textRotation="9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7" borderId="0" xfId="0" applyFont="1" applyFill="1" applyAlignment="1">
      <alignment horizontal="center" wrapText="1"/>
    </xf>
    <xf numFmtId="0" fontId="21" fillId="0" borderId="5" xfId="0" applyFont="1" applyBorder="1" applyAlignment="1">
      <alignment horizontal="center" vertical="center" textRotation="90" wrapText="1"/>
    </xf>
  </cellXfs>
  <cellStyles count="4">
    <cellStyle name="Hipervínculo" xfId="3" builtinId="8"/>
    <cellStyle name="Millares" xfId="2" builtinId="3"/>
    <cellStyle name="Normal" xfId="0" builtinId="0"/>
    <cellStyle name="Porcentaje" xfId="1" builtinId="5"/>
  </cellStyles>
  <dxfs count="33">
    <dxf>
      <font>
        <color theme="1"/>
      </font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1"/>
      </font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1"/>
      </font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1"/>
      </font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1"/>
      </font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1"/>
      </font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1"/>
      </font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1"/>
      </font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1"/>
      </font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1"/>
      </font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1"/>
      </font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5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Resultados del Proyecto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9604081415556299"/>
          <c:y val="0.163924870662843"/>
          <c:w val="0.42097567538347203"/>
          <c:h val="0.73488264833947803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6"/>
              </a:solidFill>
            </a:ln>
            <a:effectLst>
              <a:glow rad="76200">
                <a:schemeClr val="accent6">
                  <a:satMod val="175000"/>
                  <a:alpha val="34000"/>
                </a:schemeClr>
              </a:glow>
            </a:effectLst>
          </c:spPr>
          <c:marker>
            <c:symbol val="circle"/>
            <c:size val="4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6">
                    <a:satMod val="175000"/>
                    <a:alpha val="25000"/>
                  </a:schemeClr>
                </a:glow>
              </a:effectLst>
            </c:spPr>
          </c:marker>
          <c:dLbls>
            <c:delete val="1"/>
          </c:dLbls>
          <c:cat>
            <c:strRef>
              <c:f>Resultados!$B$6:$B$11</c:f>
              <c:strCache>
                <c:ptCount val="6"/>
                <c:pt idx="0">
                  <c:v>INTERNALIZACIÓN</c:v>
                </c:pt>
                <c:pt idx="1">
                  <c:v>IMPULSO</c:v>
                </c:pt>
                <c:pt idx="2">
                  <c:v>INTENSIDAD</c:v>
                </c:pt>
                <c:pt idx="3">
                  <c:v>CONTRIBUCIÓN A LOS SDG</c:v>
                </c:pt>
                <c:pt idx="4">
                  <c:v>CONTRIBUCIÓN A LOS NDC</c:v>
                </c:pt>
                <c:pt idx="5">
                  <c:v>IMPACTO</c:v>
                </c:pt>
              </c:strCache>
            </c:strRef>
          </c:cat>
          <c:val>
            <c:numRef>
              <c:f>Resultados!$C$6:$C$11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21-4DF4-BD15-4D9D3AA9525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138029448"/>
        <c:axId val="2137208856"/>
      </c:radarChart>
      <c:catAx>
        <c:axId val="2138029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137208856"/>
        <c:crosses val="autoZero"/>
        <c:auto val="1"/>
        <c:lblAlgn val="ctr"/>
        <c:lblOffset val="100"/>
        <c:noMultiLvlLbl val="0"/>
      </c:catAx>
      <c:valAx>
        <c:axId val="2137208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138029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rnd" cmpd="sng" algn="ctr">
      <a:noFill/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>
          <a:latin typeface="+mn-lt"/>
        </a:defRPr>
      </a:pPr>
      <a:endParaRPr lang="es-AR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Performance del caso promedio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'Caracterización cuanti (2)'!$F$135:$F$140</c:f>
              <c:strCache>
                <c:ptCount val="6"/>
                <c:pt idx="0">
                  <c:v>INTERNALIZACIÓN</c:v>
                </c:pt>
                <c:pt idx="1">
                  <c:v>IMPULSO</c:v>
                </c:pt>
                <c:pt idx="2">
                  <c:v>INTENSIDAD</c:v>
                </c:pt>
                <c:pt idx="3">
                  <c:v>CONTRIBUCIÓN A LOS SDG</c:v>
                </c:pt>
                <c:pt idx="4">
                  <c:v>CONTRIBUCIÓN A LOS NDC</c:v>
                </c:pt>
                <c:pt idx="5">
                  <c:v>IMPACTO</c:v>
                </c:pt>
              </c:strCache>
            </c:strRef>
          </c:cat>
          <c:val>
            <c:numRef>
              <c:f>'Caracterización cuanti (2)'!$I$135:$I$140</c:f>
              <c:numCache>
                <c:formatCode>0%</c:formatCode>
                <c:ptCount val="6"/>
                <c:pt idx="0">
                  <c:v>0.24395833333333342</c:v>
                </c:pt>
                <c:pt idx="1">
                  <c:v>0.46250000000000002</c:v>
                </c:pt>
                <c:pt idx="2">
                  <c:v>0.19892857142857148</c:v>
                </c:pt>
                <c:pt idx="3">
                  <c:v>0.54208333333333325</c:v>
                </c:pt>
                <c:pt idx="4">
                  <c:v>0.23041666666666666</c:v>
                </c:pt>
                <c:pt idx="5">
                  <c:v>0.30458333333333326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1B-4D9B-9840-5F34D50714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5980520"/>
        <c:axId val="2135974760"/>
      </c:radarChart>
      <c:catAx>
        <c:axId val="2135980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135974760"/>
        <c:crosses val="autoZero"/>
        <c:auto val="1"/>
        <c:lblAlgn val="ctr"/>
        <c:lblOffset val="100"/>
        <c:noMultiLvlLbl val="0"/>
      </c:catAx>
      <c:valAx>
        <c:axId val="2135974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135980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Performance del</a:t>
            </a:r>
            <a:r>
              <a:rPr lang="es-AR" baseline="0"/>
              <a:t> proyecto X</a:t>
            </a:r>
            <a:endParaRPr lang="es-AR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radarChart>
        <c:radarStyle val="marker"/>
        <c:varyColors val="0"/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'Caracterización cuanti (2)'!$F$161:$F$166</c:f>
              <c:strCache>
                <c:ptCount val="6"/>
                <c:pt idx="0">
                  <c:v>INTERNALIZACIÓN</c:v>
                </c:pt>
                <c:pt idx="1">
                  <c:v>IMPULSO</c:v>
                </c:pt>
                <c:pt idx="2">
                  <c:v>INTENSIDAD</c:v>
                </c:pt>
                <c:pt idx="3">
                  <c:v>CONTRIBUCIÓN A LOS SDG</c:v>
                </c:pt>
                <c:pt idx="4">
                  <c:v>CONTRIBUCIÓN A LOS NDC</c:v>
                </c:pt>
                <c:pt idx="5">
                  <c:v>IMPACTO</c:v>
                </c:pt>
              </c:strCache>
            </c:strRef>
          </c:cat>
          <c:val>
            <c:numRef>
              <c:f>'Caracterización cuanti (2)'!$I$161:$I$166</c:f>
              <c:numCache>
                <c:formatCode>0%</c:formatCode>
                <c:ptCount val="6"/>
                <c:pt idx="0">
                  <c:v>0.53333333333333333</c:v>
                </c:pt>
                <c:pt idx="1">
                  <c:v>0</c:v>
                </c:pt>
                <c:pt idx="2">
                  <c:v>0.52857142857142858</c:v>
                </c:pt>
                <c:pt idx="3">
                  <c:v>0.73333333333333328</c:v>
                </c:pt>
                <c:pt idx="4">
                  <c:v>0.5</c:v>
                </c:pt>
                <c:pt idx="5">
                  <c:v>0.46666666666666667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1C-465C-91C3-7DEBE38805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8269560"/>
        <c:axId val="2138274680"/>
        <c:extLst>
          <c:ext xmlns:c15="http://schemas.microsoft.com/office/drawing/2012/chart" uri="{02D57815-91ED-43cb-92C2-25804820EDAC}">
            <c15:filteredRadarSeries>
              <c15:ser>
                <c:idx val="0"/>
                <c:order val="0"/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'Caracterización cuanti (2)'!$F$161:$F$166</c15:sqref>
                        </c15:formulaRef>
                      </c:ext>
                    </c:extLst>
                    <c:strCache>
                      <c:ptCount val="6"/>
                      <c:pt idx="0">
                        <c:v>INTERNALIZACIÓN</c:v>
                      </c:pt>
                      <c:pt idx="1">
                        <c:v>IMPULSO</c:v>
                      </c:pt>
                      <c:pt idx="2">
                        <c:v>INTENSIDAD</c:v>
                      </c:pt>
                      <c:pt idx="3">
                        <c:v>CONTRIBUCIÓN A LOS SDG</c:v>
                      </c:pt>
                      <c:pt idx="4">
                        <c:v>CONTRIBUCIÓN A LOS NDC</c:v>
                      </c:pt>
                      <c:pt idx="5">
                        <c:v>IMPACTO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'Caracterización cuanti (2)'!$G$161:$G$166</c15:sqref>
                        </c15:formulaRef>
                      </c:ext>
                    </c:extLst>
                    <c:numCache>
                      <c:formatCode>0%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F01C-465C-91C3-7DEBE38805E7}"/>
                  </c:ext>
                </c:extLst>
              </c15:ser>
            </c15:filteredRadarSeries>
            <c15:filteredRadarSeries>
              <c15:ser>
                <c:idx val="1"/>
                <c:order val="1"/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'Caracterización cuanti (2)'!$F$161:$F$166</c15:sqref>
                        </c15:formulaRef>
                      </c:ext>
                    </c:extLst>
                    <c:strCache>
                      <c:ptCount val="6"/>
                      <c:pt idx="0">
                        <c:v>INTERNALIZACIÓN</c:v>
                      </c:pt>
                      <c:pt idx="1">
                        <c:v>IMPULSO</c:v>
                      </c:pt>
                      <c:pt idx="2">
                        <c:v>INTENSIDAD</c:v>
                      </c:pt>
                      <c:pt idx="3">
                        <c:v>CONTRIBUCIÓN A LOS SDG</c:v>
                      </c:pt>
                      <c:pt idx="4">
                        <c:v>CONTRIBUCIÓN A LOS NDC</c:v>
                      </c:pt>
                      <c:pt idx="5">
                        <c:v>IMPACTO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'Caracterización cuanti (2)'!$H$161:$H$166</c15:sqref>
                        </c15:formulaRef>
                      </c:ext>
                    </c:extLst>
                    <c:numCache>
                      <c:formatCode>0%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F01C-465C-91C3-7DEBE38805E7}"/>
                  </c:ext>
                </c:extLst>
              </c15:ser>
            </c15:filteredRadarSeries>
          </c:ext>
        </c:extLst>
      </c:radarChart>
      <c:catAx>
        <c:axId val="2138269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138274680"/>
        <c:crosses val="autoZero"/>
        <c:auto val="1"/>
        <c:lblAlgn val="ctr"/>
        <c:lblOffset val="100"/>
        <c:noMultiLvlLbl val="0"/>
      </c:catAx>
      <c:valAx>
        <c:axId val="2138274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138269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5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Caso ejemplo - ODS 12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</a:ln>
            <a:effectLst>
              <a:glow rad="76200">
                <a:schemeClr val="accent1">
                  <a:satMod val="175000"/>
                  <a:alpha val="34000"/>
                </a:schemeClr>
              </a:glow>
            </a:effectLst>
          </c:spPr>
          <c:marker>
            <c:symbol val="circle"/>
            <c:size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Lbls>
            <c:delete val="1"/>
          </c:dLbls>
          <c:cat>
            <c:strRef>
              <c:f>'Caracterización cuanti (2)'!$F$135:$F$140</c:f>
              <c:strCache>
                <c:ptCount val="6"/>
                <c:pt idx="0">
                  <c:v>INTERNALIZACIÓN</c:v>
                </c:pt>
                <c:pt idx="1">
                  <c:v>IMPULSO</c:v>
                </c:pt>
                <c:pt idx="2">
                  <c:v>INTENSIDAD</c:v>
                </c:pt>
                <c:pt idx="3">
                  <c:v>CONTRIBUCIÓN A LOS SDG</c:v>
                </c:pt>
                <c:pt idx="4">
                  <c:v>CONTRIBUCIÓN A LOS NDC</c:v>
                </c:pt>
                <c:pt idx="5">
                  <c:v>IMPACTO</c:v>
                </c:pt>
              </c:strCache>
            </c:strRef>
          </c:cat>
          <c:val>
            <c:numRef>
              <c:f>'Caracterización cuanti (2)'!$K$135:$K$140</c:f>
              <c:numCache>
                <c:formatCode>0%</c:formatCode>
                <c:ptCount val="6"/>
                <c:pt idx="0">
                  <c:v>0.48333333333333334</c:v>
                </c:pt>
                <c:pt idx="1">
                  <c:v>0.8</c:v>
                </c:pt>
                <c:pt idx="2">
                  <c:v>0.38571428571428573</c:v>
                </c:pt>
                <c:pt idx="3">
                  <c:v>0.7</c:v>
                </c:pt>
                <c:pt idx="4">
                  <c:v>0.43333333333333335</c:v>
                </c:pt>
                <c:pt idx="5">
                  <c:v>0.46666666666666667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16-420D-9915-DA1909B2283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138309048"/>
        <c:axId val="2138314552"/>
      </c:radarChart>
      <c:catAx>
        <c:axId val="2138309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138314552"/>
        <c:crosses val="autoZero"/>
        <c:auto val="1"/>
        <c:lblAlgn val="ctr"/>
        <c:lblOffset val="100"/>
        <c:noMultiLvlLbl val="0"/>
      </c:catAx>
      <c:valAx>
        <c:axId val="2138314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138309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Acerca de esta Herramienta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aracterizaci&#243;n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hyperlink" Target="#Resultados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png"/><Relationship Id="rId1" Type="http://schemas.openxmlformats.org/officeDocument/2006/relationships/hyperlink" Target="#Caracterizaci&#243;n!A1"/><Relationship Id="rId4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761999</xdr:colOff>
      <xdr:row>0</xdr:row>
      <xdr:rowOff>0</xdr:rowOff>
    </xdr:from>
    <xdr:to>
      <xdr:col>13</xdr:col>
      <xdr:colOff>523874</xdr:colOff>
      <xdr:row>26</xdr:row>
      <xdr:rowOff>183253</xdr:rowOff>
    </xdr:to>
    <xdr:pic>
      <xdr:nvPicPr>
        <xdr:cNvPr id="3" name="2 Imagen" descr="unnamed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l="2342" t="7201" r="6089" b="13583"/>
        <a:stretch>
          <a:fillRect/>
        </a:stretch>
      </xdr:blipFill>
      <xdr:spPr>
        <a:xfrm>
          <a:off x="1523999" y="0"/>
          <a:ext cx="8905875" cy="51362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295274</xdr:colOff>
      <xdr:row>2</xdr:row>
      <xdr:rowOff>361949</xdr:rowOff>
    </xdr:from>
    <xdr:to>
      <xdr:col>2</xdr:col>
      <xdr:colOff>723899</xdr:colOff>
      <xdr:row>4</xdr:row>
      <xdr:rowOff>171449</xdr:rowOff>
    </xdr:to>
    <xdr:pic>
      <xdr:nvPicPr>
        <xdr:cNvPr id="2" name="Imagen 2" descr="Resultado de imagen para form input ico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504C88-CD1A-49B5-B229-A12083CFB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4" y="819149"/>
          <a:ext cx="428625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190500</xdr:colOff>
      <xdr:row>0</xdr:row>
      <xdr:rowOff>180975</xdr:rowOff>
    </xdr:from>
    <xdr:to>
      <xdr:col>11</xdr:col>
      <xdr:colOff>257176</xdr:colOff>
      <xdr:row>3</xdr:row>
      <xdr:rowOff>123826</xdr:rowOff>
    </xdr:to>
    <xdr:pic>
      <xdr:nvPicPr>
        <xdr:cNvPr id="6" name="Imagen 5" descr="Imagen relaciona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39F86D-873D-4694-86FA-B9521BDB3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180975"/>
          <a:ext cx="514351" cy="5143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209550</xdr:colOff>
      <xdr:row>0</xdr:row>
      <xdr:rowOff>142875</xdr:rowOff>
    </xdr:from>
    <xdr:to>
      <xdr:col>5</xdr:col>
      <xdr:colOff>3181350</xdr:colOff>
      <xdr:row>4</xdr:row>
      <xdr:rowOff>96349</xdr:rowOff>
    </xdr:to>
    <xdr:pic>
      <xdr:nvPicPr>
        <xdr:cNvPr id="7" name="Imagen 6" descr="CEADS | Consejo Empresario Argentino para el Desarrollo Sostenible">
          <a:extLst>
            <a:ext uri="{FF2B5EF4-FFF2-40B4-BE49-F238E27FC236}">
              <a16:creationId xmlns:a16="http://schemas.microsoft.com/office/drawing/2014/main" id="{F5613840-21EF-40B2-AE94-DD620DBA5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142875"/>
          <a:ext cx="3248025" cy="715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4122965</xdr:colOff>
      <xdr:row>0</xdr:row>
      <xdr:rowOff>142875</xdr:rowOff>
    </xdr:from>
    <xdr:to>
      <xdr:col>8</xdr:col>
      <xdr:colOff>431347</xdr:colOff>
      <xdr:row>4</xdr:row>
      <xdr:rowOff>171450</xdr:rowOff>
    </xdr:to>
    <xdr:sp macro="" textlink="">
      <xdr:nvSpPr>
        <xdr:cNvPr id="2" name="Globo: flecha hacia abajo 1">
          <a:extLst>
            <a:ext uri="{FF2B5EF4-FFF2-40B4-BE49-F238E27FC236}">
              <a16:creationId xmlns:a16="http://schemas.microsoft.com/office/drawing/2014/main" id="{9DC8AC97-3CD9-4607-B49A-762BE134A1A7}"/>
            </a:ext>
          </a:extLst>
        </xdr:cNvPr>
        <xdr:cNvSpPr/>
      </xdr:nvSpPr>
      <xdr:spPr>
        <a:xfrm>
          <a:off x="5633358" y="142875"/>
          <a:ext cx="1343025" cy="790575"/>
        </a:xfrm>
        <a:prstGeom prst="downArrowCallout">
          <a:avLst>
            <a:gd name="adj1" fmla="val 22590"/>
            <a:gd name="adj2" fmla="val 25000"/>
            <a:gd name="adj3" fmla="val 25000"/>
            <a:gd name="adj4" fmla="val 6618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AR" sz="800">
              <a:latin typeface="Consolas" panose="020B0609020204030204" pitchFamily="49" charset="0"/>
              <a:cs typeface="Consolas" panose="020B0609020204030204" pitchFamily="49" charset="0"/>
            </a:rPr>
            <a:t>Completar</a:t>
          </a:r>
          <a:br>
            <a:rPr lang="es-AR" sz="800">
              <a:latin typeface="Consolas" panose="020B0609020204030204" pitchFamily="49" charset="0"/>
              <a:cs typeface="Consolas" panose="020B0609020204030204" pitchFamily="49" charset="0"/>
            </a:rPr>
          </a:br>
          <a:r>
            <a:rPr lang="es-AR" sz="800">
              <a:latin typeface="Consolas" panose="020B0609020204030204" pitchFamily="49" charset="0"/>
              <a:cs typeface="Consolas" panose="020B0609020204030204" pitchFamily="49" charset="0"/>
            </a:rPr>
            <a:t>Valores entre 0</a:t>
          </a:r>
          <a:r>
            <a:rPr lang="es-AR" sz="800" baseline="0">
              <a:latin typeface="Consolas" panose="020B0609020204030204" pitchFamily="49" charset="0"/>
              <a:cs typeface="Consolas" panose="020B0609020204030204" pitchFamily="49" charset="0"/>
            </a:rPr>
            <a:t> y 5</a:t>
          </a:r>
          <a:endParaRPr lang="es-AR" sz="800">
            <a:latin typeface="Consolas" panose="020B0609020204030204" pitchFamily="49" charset="0"/>
            <a:cs typeface="Consolas" panose="020B0609020204030204" pitchFamily="49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561975</xdr:colOff>
      <xdr:row>0</xdr:row>
      <xdr:rowOff>190500</xdr:rowOff>
    </xdr:from>
    <xdr:to>
      <xdr:col>9</xdr:col>
      <xdr:colOff>190499</xdr:colOff>
      <xdr:row>2</xdr:row>
      <xdr:rowOff>142874</xdr:rowOff>
    </xdr:to>
    <xdr:pic>
      <xdr:nvPicPr>
        <xdr:cNvPr id="3" name="Imagen 2" descr="Resultado de imagen para form input ico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504C88-CD1A-49B5-B229-A12083CFB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5725" y="190500"/>
          <a:ext cx="390524" cy="390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 fPrintsWithSheet="0"/>
  </xdr:twoCellAnchor>
  <xdr:twoCellAnchor editAs="oneCell">
    <xdr:from>
      <xdr:col>0</xdr:col>
      <xdr:colOff>247650</xdr:colOff>
      <xdr:row>0</xdr:row>
      <xdr:rowOff>38100</xdr:rowOff>
    </xdr:from>
    <xdr:to>
      <xdr:col>3</xdr:col>
      <xdr:colOff>161925</xdr:colOff>
      <xdr:row>3</xdr:row>
      <xdr:rowOff>96349</xdr:rowOff>
    </xdr:to>
    <xdr:pic>
      <xdr:nvPicPr>
        <xdr:cNvPr id="4" name="Imagen 3" descr="CEADS | Consejo Empresario Argentino para el Desarrollo Sostenible">
          <a:extLst>
            <a:ext uri="{FF2B5EF4-FFF2-40B4-BE49-F238E27FC236}">
              <a16:creationId xmlns:a16="http://schemas.microsoft.com/office/drawing/2014/main" id="{59FDFA89-D873-45DC-978F-3B063C9F2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38100"/>
          <a:ext cx="3248025" cy="715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3</xdr:col>
      <xdr:colOff>314323</xdr:colOff>
      <xdr:row>3</xdr:row>
      <xdr:rowOff>57149</xdr:rowOff>
    </xdr:from>
    <xdr:to>
      <xdr:col>10</xdr:col>
      <xdr:colOff>733425</xdr:colOff>
      <xdr:row>17</xdr:row>
      <xdr:rowOff>47624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18F0F8C0-57A4-4CEB-BC04-6B511CCD71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43961</xdr:colOff>
      <xdr:row>142</xdr:row>
      <xdr:rowOff>13189</xdr:rowOff>
    </xdr:from>
    <xdr:to>
      <xdr:col>5</xdr:col>
      <xdr:colOff>4615961</xdr:colOff>
      <xdr:row>156</xdr:row>
      <xdr:rowOff>89389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0EE7EF0-BAB7-4629-B9FB-550566C145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197826</xdr:colOff>
      <xdr:row>167</xdr:row>
      <xdr:rowOff>181707</xdr:rowOff>
    </xdr:from>
    <xdr:to>
      <xdr:col>6</xdr:col>
      <xdr:colOff>388327</xdr:colOff>
      <xdr:row>186</xdr:row>
      <xdr:rowOff>109904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8525E54-B665-4F46-9372-157A55E60F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219074</xdr:colOff>
      <xdr:row>140</xdr:row>
      <xdr:rowOff>171448</xdr:rowOff>
    </xdr:from>
    <xdr:to>
      <xdr:col>22</xdr:col>
      <xdr:colOff>190500</xdr:colOff>
      <xdr:row>161</xdr:row>
      <xdr:rowOff>133349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BA716A40-6705-4870-80EE-CD4929CA89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ceads.org.ar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/>
  </sheetViews>
  <sheetFormatPr baseColWidth="10" defaultRowHeight="15" x14ac:dyDescent="0.25"/>
  <sheetData/>
  <sheetProtection password="D9DE" sheet="1" objects="1" scenarios="1" selectLockedCells="1" selectUnlockedCells="1"/>
  <pageMargins left="0.7" right="0.7" top="0.75" bottom="0.75" header="0.3" footer="0.3"/>
  <pageSetup paperSize="9" orientation="portrait" horizontalDpi="3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19"/>
  <sheetViews>
    <sheetView showGridLines="0" showRowColHeaders="0" workbookViewId="0">
      <selection activeCell="B10" sqref="B10"/>
    </sheetView>
  </sheetViews>
  <sheetFormatPr baseColWidth="10" defaultColWidth="10.85546875" defaultRowHeight="12.75" x14ac:dyDescent="0.25"/>
  <cols>
    <col min="1" max="1" width="4.28515625" style="176" customWidth="1"/>
    <col min="2" max="2" width="130.85546875" style="176" customWidth="1"/>
    <col min="3" max="16384" width="10.85546875" style="176"/>
  </cols>
  <sheetData>
    <row r="1" spans="2:2" ht="16.5" customHeight="1" x14ac:dyDescent="0.25"/>
    <row r="2" spans="2:2" ht="19.5" customHeight="1" x14ac:dyDescent="0.25">
      <c r="B2" s="177" t="s">
        <v>349</v>
      </c>
    </row>
    <row r="3" spans="2:2" ht="30.75" customHeight="1" x14ac:dyDescent="0.25">
      <c r="B3" s="184" t="s">
        <v>348</v>
      </c>
    </row>
    <row r="4" spans="2:2" ht="18" customHeight="1" x14ac:dyDescent="0.25">
      <c r="B4" s="184" t="s">
        <v>345</v>
      </c>
    </row>
    <row r="5" spans="2:2" ht="18" customHeight="1" x14ac:dyDescent="0.25">
      <c r="B5" s="184" t="s">
        <v>347</v>
      </c>
    </row>
    <row r="6" spans="2:2" ht="18" customHeight="1" x14ac:dyDescent="0.25">
      <c r="B6" s="184" t="s">
        <v>346</v>
      </c>
    </row>
    <row r="8" spans="2:2" ht="18" customHeight="1" x14ac:dyDescent="0.25">
      <c r="B8" s="177" t="s">
        <v>350</v>
      </c>
    </row>
    <row r="9" spans="2:2" ht="38.25" x14ac:dyDescent="0.25">
      <c r="B9" s="176" t="s">
        <v>231</v>
      </c>
    </row>
    <row r="10" spans="2:2" ht="19.5" customHeight="1" x14ac:dyDescent="0.25">
      <c r="B10" s="183" t="s">
        <v>232</v>
      </c>
    </row>
    <row r="11" spans="2:2" ht="59.25" customHeight="1" x14ac:dyDescent="0.25">
      <c r="B11" s="176" t="s">
        <v>233</v>
      </c>
    </row>
    <row r="12" spans="2:2" ht="74.25" customHeight="1" x14ac:dyDescent="0.25">
      <c r="B12" s="176" t="s">
        <v>234</v>
      </c>
    </row>
    <row r="13" spans="2:2" ht="74.25" customHeight="1" x14ac:dyDescent="0.25">
      <c r="B13" s="176" t="s">
        <v>235</v>
      </c>
    </row>
    <row r="14" spans="2:2" ht="38.25" x14ac:dyDescent="0.25">
      <c r="B14" s="176" t="s">
        <v>236</v>
      </c>
    </row>
    <row r="15" spans="2:2" ht="18.75" customHeight="1" x14ac:dyDescent="0.25"/>
    <row r="16" spans="2:2" ht="18" customHeight="1" x14ac:dyDescent="0.25">
      <c r="B16" s="177" t="s">
        <v>351</v>
      </c>
    </row>
    <row r="17" spans="2:2" ht="17.25" customHeight="1" x14ac:dyDescent="0.25">
      <c r="B17" s="176" t="s">
        <v>237</v>
      </c>
    </row>
    <row r="18" spans="2:2" ht="55.5" customHeight="1" x14ac:dyDescent="0.25">
      <c r="B18" s="176" t="s">
        <v>238</v>
      </c>
    </row>
    <row r="19" spans="2:2" ht="45" customHeight="1" x14ac:dyDescent="0.25">
      <c r="B19" s="176" t="s">
        <v>239</v>
      </c>
    </row>
  </sheetData>
  <sheetProtection password="D9DE" sheet="1" objects="1" scenarios="1" selectLockedCells="1"/>
  <hyperlinks>
    <hyperlink ref="B10" r:id="rId1" display="http://www.ceads.org.ar/"/>
  </hyperlinks>
  <pageMargins left="0.7" right="0.7" top="0.75" bottom="0.75" header="0.3" footer="0.3"/>
  <pageSetup paperSize="9" orientation="portrait" horizontalDpi="300" verticalDpi="30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showGridLines="0" showRowColHeaders="0" workbookViewId="0">
      <pane ySplit="6" topLeftCell="A53" activePane="bottomLeft" state="frozen"/>
      <selection pane="bottomLeft" activeCell="H68" sqref="H68"/>
    </sheetView>
  </sheetViews>
  <sheetFormatPr baseColWidth="10" defaultColWidth="10.85546875" defaultRowHeight="15" customHeight="1" x14ac:dyDescent="0.25"/>
  <cols>
    <col min="1" max="1" width="3" style="153" bestFit="1" customWidth="1"/>
    <col min="2" max="2" width="10.85546875" style="153" customWidth="1"/>
    <col min="3" max="3" width="3.140625" style="153" customWidth="1"/>
    <col min="4" max="4" width="1.42578125" style="154" customWidth="1"/>
    <col min="5" max="5" width="4.140625" style="155" customWidth="1"/>
    <col min="6" max="6" width="67.85546875" style="153" customWidth="1"/>
    <col min="7" max="7" width="7.42578125" style="156" hidden="1" customWidth="1"/>
    <col min="8" max="8" width="7.42578125" style="156" customWidth="1"/>
    <col min="9" max="11" width="6.7109375" style="153" customWidth="1"/>
    <col min="12" max="16384" width="10.85546875" style="153"/>
  </cols>
  <sheetData>
    <row r="1" spans="1:8" ht="15" customHeight="1" x14ac:dyDescent="0.25">
      <c r="A1" s="152"/>
    </row>
    <row r="2" spans="1:8" ht="15" customHeight="1" x14ac:dyDescent="0.25">
      <c r="B2" s="185" t="s">
        <v>56</v>
      </c>
      <c r="C2" s="185"/>
      <c r="D2" s="153"/>
      <c r="E2" s="153"/>
    </row>
    <row r="3" spans="1:8" ht="15" customHeight="1" x14ac:dyDescent="0.25">
      <c r="B3" s="186" t="s">
        <v>57</v>
      </c>
      <c r="C3" s="186"/>
      <c r="D3" s="153"/>
      <c r="E3" s="153"/>
      <c r="F3" s="152"/>
    </row>
    <row r="4" spans="1:8" ht="15" customHeight="1" x14ac:dyDescent="0.25">
      <c r="B4" s="187" t="s">
        <v>146</v>
      </c>
      <c r="C4" s="187"/>
      <c r="D4" s="153"/>
      <c r="E4" s="153"/>
    </row>
    <row r="5" spans="1:8" ht="15" customHeight="1" x14ac:dyDescent="0.25">
      <c r="B5" s="187"/>
      <c r="C5" s="187"/>
      <c r="D5" s="153"/>
      <c r="E5" s="153"/>
    </row>
    <row r="6" spans="1:8" s="154" customFormat="1" ht="15" customHeight="1" thickBot="1" x14ac:dyDescent="0.3">
      <c r="D6" s="153"/>
      <c r="E6" s="153"/>
      <c r="G6" s="157"/>
      <c r="H6" s="157"/>
    </row>
    <row r="7" spans="1:8" ht="15" customHeight="1" x14ac:dyDescent="0.25">
      <c r="E7" s="158" t="s">
        <v>225</v>
      </c>
      <c r="F7" s="159" t="s">
        <v>3</v>
      </c>
      <c r="G7" s="160">
        <f>SUM(G8:G19)</f>
        <v>60</v>
      </c>
      <c r="H7" s="161">
        <f>SUM(H8:H19)</f>
        <v>0</v>
      </c>
    </row>
    <row r="8" spans="1:8" ht="15" customHeight="1" x14ac:dyDescent="0.25">
      <c r="C8" s="162"/>
      <c r="E8" s="163">
        <v>1</v>
      </c>
      <c r="F8" s="154" t="s">
        <v>1</v>
      </c>
      <c r="G8" s="157">
        <v>5</v>
      </c>
      <c r="H8" s="174"/>
    </row>
    <row r="9" spans="1:8" ht="15" customHeight="1" x14ac:dyDescent="0.25">
      <c r="C9" s="162"/>
      <c r="E9" s="163">
        <v>2</v>
      </c>
      <c r="F9" s="154" t="s">
        <v>0</v>
      </c>
      <c r="G9" s="157">
        <v>5</v>
      </c>
      <c r="H9" s="174"/>
    </row>
    <row r="10" spans="1:8" ht="15" customHeight="1" x14ac:dyDescent="0.25">
      <c r="C10" s="162"/>
      <c r="E10" s="163">
        <v>3</v>
      </c>
      <c r="F10" s="154" t="s">
        <v>117</v>
      </c>
      <c r="G10" s="157">
        <v>5</v>
      </c>
      <c r="H10" s="174"/>
    </row>
    <row r="11" spans="1:8" ht="15" customHeight="1" x14ac:dyDescent="0.25">
      <c r="C11" s="162"/>
      <c r="E11" s="163">
        <v>4</v>
      </c>
      <c r="F11" s="154" t="s">
        <v>21</v>
      </c>
      <c r="G11" s="157">
        <v>5</v>
      </c>
      <c r="H11" s="174"/>
    </row>
    <row r="12" spans="1:8" ht="15" customHeight="1" x14ac:dyDescent="0.25">
      <c r="C12" s="162"/>
      <c r="E12" s="163">
        <v>5</v>
      </c>
      <c r="F12" s="154" t="s">
        <v>27</v>
      </c>
      <c r="G12" s="157">
        <v>5</v>
      </c>
      <c r="H12" s="174"/>
    </row>
    <row r="13" spans="1:8" ht="15" customHeight="1" x14ac:dyDescent="0.25">
      <c r="C13" s="162"/>
      <c r="E13" s="163">
        <v>6</v>
      </c>
      <c r="F13" s="154" t="s">
        <v>28</v>
      </c>
      <c r="G13" s="157">
        <v>5</v>
      </c>
      <c r="H13" s="174"/>
    </row>
    <row r="14" spans="1:8" ht="15" customHeight="1" x14ac:dyDescent="0.25">
      <c r="C14" s="162"/>
      <c r="E14" s="163">
        <v>7</v>
      </c>
      <c r="F14" s="154" t="s">
        <v>29</v>
      </c>
      <c r="G14" s="157">
        <v>5</v>
      </c>
      <c r="H14" s="174"/>
    </row>
    <row r="15" spans="1:8" ht="15" customHeight="1" x14ac:dyDescent="0.25">
      <c r="C15" s="162"/>
      <c r="E15" s="163">
        <v>8</v>
      </c>
      <c r="F15" s="154" t="s">
        <v>26</v>
      </c>
      <c r="G15" s="157">
        <v>5</v>
      </c>
      <c r="H15" s="174"/>
    </row>
    <row r="16" spans="1:8" ht="15" customHeight="1" x14ac:dyDescent="0.25">
      <c r="C16" s="162"/>
      <c r="E16" s="163">
        <v>9</v>
      </c>
      <c r="F16" s="154" t="s">
        <v>45</v>
      </c>
      <c r="G16" s="157">
        <v>5</v>
      </c>
      <c r="H16" s="174"/>
    </row>
    <row r="17" spans="3:8" ht="15" customHeight="1" x14ac:dyDescent="0.25">
      <c r="C17" s="162"/>
      <c r="E17" s="163">
        <v>10</v>
      </c>
      <c r="F17" s="154" t="s">
        <v>46</v>
      </c>
      <c r="G17" s="157">
        <v>5</v>
      </c>
      <c r="H17" s="174"/>
    </row>
    <row r="18" spans="3:8" ht="15" customHeight="1" x14ac:dyDescent="0.25">
      <c r="C18" s="162"/>
      <c r="E18" s="163">
        <v>11</v>
      </c>
      <c r="F18" s="154" t="s">
        <v>47</v>
      </c>
      <c r="G18" s="157">
        <v>5</v>
      </c>
      <c r="H18" s="174"/>
    </row>
    <row r="19" spans="3:8" ht="15" customHeight="1" thickBot="1" x14ac:dyDescent="0.3">
      <c r="C19" s="162"/>
      <c r="E19" s="164">
        <v>12</v>
      </c>
      <c r="F19" s="165" t="s">
        <v>48</v>
      </c>
      <c r="G19" s="166">
        <v>5</v>
      </c>
      <c r="H19" s="175"/>
    </row>
    <row r="20" spans="3:8" ht="15" customHeight="1" thickBot="1" x14ac:dyDescent="0.3">
      <c r="F20" s="167"/>
      <c r="G20" s="168"/>
    </row>
    <row r="21" spans="3:8" ht="15" customHeight="1" x14ac:dyDescent="0.25">
      <c r="E21" s="158" t="s">
        <v>225</v>
      </c>
      <c r="F21" s="159" t="s">
        <v>2</v>
      </c>
      <c r="G21" s="160">
        <f>SUM(G22:G27)</f>
        <v>30</v>
      </c>
      <c r="H21" s="161">
        <f>IF(H23+H22&gt;0,SUM($H$22:$H$27),0)</f>
        <v>0</v>
      </c>
    </row>
    <row r="22" spans="3:8" ht="15" customHeight="1" x14ac:dyDescent="0.25">
      <c r="C22" s="162"/>
      <c r="E22" s="169">
        <v>1</v>
      </c>
      <c r="F22" s="154" t="s">
        <v>38</v>
      </c>
      <c r="G22" s="157">
        <v>5</v>
      </c>
      <c r="H22" s="174"/>
    </row>
    <row r="23" spans="3:8" ht="15" customHeight="1" x14ac:dyDescent="0.25">
      <c r="C23" s="162"/>
      <c r="E23" s="169">
        <v>2</v>
      </c>
      <c r="F23" s="154" t="s">
        <v>39</v>
      </c>
      <c r="G23" s="157">
        <v>5</v>
      </c>
      <c r="H23" s="174"/>
    </row>
    <row r="24" spans="3:8" ht="15" customHeight="1" x14ac:dyDescent="0.25">
      <c r="E24" s="169">
        <v>3</v>
      </c>
      <c r="F24" s="154" t="s">
        <v>220</v>
      </c>
      <c r="G24" s="157">
        <v>5</v>
      </c>
      <c r="H24" s="174"/>
    </row>
    <row r="25" spans="3:8" ht="15" customHeight="1" x14ac:dyDescent="0.25">
      <c r="C25" s="170"/>
      <c r="E25" s="169">
        <v>4</v>
      </c>
      <c r="F25" s="154" t="s">
        <v>221</v>
      </c>
      <c r="G25" s="157">
        <v>5</v>
      </c>
      <c r="H25" s="174"/>
    </row>
    <row r="26" spans="3:8" ht="15" customHeight="1" x14ac:dyDescent="0.25">
      <c r="E26" s="169">
        <v>5</v>
      </c>
      <c r="F26" s="154" t="s">
        <v>222</v>
      </c>
      <c r="G26" s="157">
        <v>5</v>
      </c>
      <c r="H26" s="174"/>
    </row>
    <row r="27" spans="3:8" ht="13.5" thickBot="1" x14ac:dyDescent="0.3">
      <c r="C27" s="170"/>
      <c r="E27" s="171">
        <v>6</v>
      </c>
      <c r="F27" s="165" t="s">
        <v>223</v>
      </c>
      <c r="G27" s="166">
        <v>5</v>
      </c>
      <c r="H27" s="175"/>
    </row>
    <row r="28" spans="3:8" ht="15" customHeight="1" x14ac:dyDescent="0.25">
      <c r="F28" s="172" t="s">
        <v>224</v>
      </c>
    </row>
    <row r="29" spans="3:8" ht="15" customHeight="1" thickBot="1" x14ac:dyDescent="0.3"/>
    <row r="30" spans="3:8" ht="15" customHeight="1" x14ac:dyDescent="0.25">
      <c r="E30" s="158" t="s">
        <v>225</v>
      </c>
      <c r="F30" s="159" t="s">
        <v>226</v>
      </c>
      <c r="G30" s="160">
        <f>SUM(G31:G44)</f>
        <v>70</v>
      </c>
      <c r="H30" s="161">
        <f>SUM(H31:H44)</f>
        <v>0</v>
      </c>
    </row>
    <row r="31" spans="3:8" ht="15" customHeight="1" x14ac:dyDescent="0.25">
      <c r="C31" s="162"/>
      <c r="E31" s="169">
        <v>1</v>
      </c>
      <c r="F31" s="154" t="s">
        <v>9</v>
      </c>
      <c r="G31" s="157">
        <v>5</v>
      </c>
      <c r="H31" s="174"/>
    </row>
    <row r="32" spans="3:8" ht="15" customHeight="1" x14ac:dyDescent="0.25">
      <c r="C32" s="162"/>
      <c r="E32" s="169">
        <v>2</v>
      </c>
      <c r="F32" s="154" t="s">
        <v>10</v>
      </c>
      <c r="G32" s="157">
        <v>5</v>
      </c>
      <c r="H32" s="174"/>
    </row>
    <row r="33" spans="3:8" ht="15" customHeight="1" x14ac:dyDescent="0.25">
      <c r="C33" s="162"/>
      <c r="E33" s="169">
        <v>3</v>
      </c>
      <c r="F33" s="154" t="s">
        <v>11</v>
      </c>
      <c r="G33" s="157">
        <v>5</v>
      </c>
      <c r="H33" s="174"/>
    </row>
    <row r="34" spans="3:8" ht="15" customHeight="1" x14ac:dyDescent="0.25">
      <c r="C34" s="162"/>
      <c r="E34" s="169">
        <v>4</v>
      </c>
      <c r="F34" s="154" t="s">
        <v>12</v>
      </c>
      <c r="G34" s="157">
        <v>5</v>
      </c>
      <c r="H34" s="174"/>
    </row>
    <row r="35" spans="3:8" ht="15" customHeight="1" x14ac:dyDescent="0.25">
      <c r="C35" s="162"/>
      <c r="E35" s="169">
        <v>5</v>
      </c>
      <c r="F35" s="154" t="s">
        <v>25</v>
      </c>
      <c r="G35" s="157">
        <v>5</v>
      </c>
      <c r="H35" s="174"/>
    </row>
    <row r="36" spans="3:8" ht="15" customHeight="1" x14ac:dyDescent="0.25">
      <c r="C36" s="162"/>
      <c r="E36" s="169">
        <v>6</v>
      </c>
      <c r="F36" s="154" t="s">
        <v>13</v>
      </c>
      <c r="G36" s="157">
        <v>5</v>
      </c>
      <c r="H36" s="174"/>
    </row>
    <row r="37" spans="3:8" ht="15" customHeight="1" x14ac:dyDescent="0.25">
      <c r="C37" s="162"/>
      <c r="E37" s="169">
        <v>7</v>
      </c>
      <c r="F37" s="154" t="s">
        <v>14</v>
      </c>
      <c r="G37" s="157">
        <v>5</v>
      </c>
      <c r="H37" s="174"/>
    </row>
    <row r="38" spans="3:8" ht="15" customHeight="1" x14ac:dyDescent="0.25">
      <c r="C38" s="162"/>
      <c r="E38" s="169">
        <v>8</v>
      </c>
      <c r="F38" s="154" t="s">
        <v>15</v>
      </c>
      <c r="G38" s="157">
        <v>5</v>
      </c>
      <c r="H38" s="174"/>
    </row>
    <row r="39" spans="3:8" ht="15" customHeight="1" x14ac:dyDescent="0.25">
      <c r="C39" s="162"/>
      <c r="E39" s="169">
        <v>9</v>
      </c>
      <c r="F39" s="154" t="s">
        <v>22</v>
      </c>
      <c r="G39" s="157">
        <v>5</v>
      </c>
      <c r="H39" s="174"/>
    </row>
    <row r="40" spans="3:8" ht="15" customHeight="1" x14ac:dyDescent="0.25">
      <c r="C40" s="162"/>
      <c r="E40" s="169">
        <v>10</v>
      </c>
      <c r="F40" s="154" t="s">
        <v>23</v>
      </c>
      <c r="G40" s="157">
        <v>5</v>
      </c>
      <c r="H40" s="174"/>
    </row>
    <row r="41" spans="3:8" ht="15" customHeight="1" x14ac:dyDescent="0.25">
      <c r="C41" s="162"/>
      <c r="E41" s="169">
        <v>11</v>
      </c>
      <c r="F41" s="154" t="s">
        <v>24</v>
      </c>
      <c r="G41" s="157">
        <v>5</v>
      </c>
      <c r="H41" s="174"/>
    </row>
    <row r="42" spans="3:8" ht="15" customHeight="1" x14ac:dyDescent="0.25">
      <c r="C42" s="162"/>
      <c r="E42" s="169">
        <v>12</v>
      </c>
      <c r="F42" s="154" t="s">
        <v>31</v>
      </c>
      <c r="G42" s="157">
        <v>5</v>
      </c>
      <c r="H42" s="174"/>
    </row>
    <row r="43" spans="3:8" ht="15" customHeight="1" x14ac:dyDescent="0.25">
      <c r="C43" s="162"/>
      <c r="E43" s="169">
        <v>13</v>
      </c>
      <c r="F43" s="154" t="s">
        <v>40</v>
      </c>
      <c r="G43" s="157">
        <v>5</v>
      </c>
      <c r="H43" s="174"/>
    </row>
    <row r="44" spans="3:8" ht="15" customHeight="1" thickBot="1" x14ac:dyDescent="0.3">
      <c r="C44" s="162"/>
      <c r="E44" s="171">
        <v>14</v>
      </c>
      <c r="F44" s="165" t="s">
        <v>32</v>
      </c>
      <c r="G44" s="166">
        <v>5</v>
      </c>
      <c r="H44" s="175"/>
    </row>
    <row r="45" spans="3:8" ht="15" customHeight="1" thickBot="1" x14ac:dyDescent="0.3"/>
    <row r="46" spans="3:8" ht="15" customHeight="1" x14ac:dyDescent="0.25">
      <c r="E46" s="158" t="s">
        <v>225</v>
      </c>
      <c r="F46" s="159" t="s">
        <v>16</v>
      </c>
      <c r="G46" s="160">
        <f>SUM(G47:G52)</f>
        <v>30</v>
      </c>
      <c r="H46" s="161">
        <f>SUM(H47:H52)</f>
        <v>0</v>
      </c>
    </row>
    <row r="47" spans="3:8" ht="15" customHeight="1" x14ac:dyDescent="0.25">
      <c r="E47" s="169">
        <v>1</v>
      </c>
      <c r="F47" s="154" t="s">
        <v>35</v>
      </c>
      <c r="G47" s="157">
        <v>5</v>
      </c>
      <c r="H47" s="174"/>
    </row>
    <row r="48" spans="3:8" ht="15" customHeight="1" x14ac:dyDescent="0.25">
      <c r="C48" s="173"/>
      <c r="E48" s="169">
        <v>2</v>
      </c>
      <c r="F48" s="154" t="s">
        <v>138</v>
      </c>
      <c r="G48" s="157">
        <v>5</v>
      </c>
      <c r="H48" s="174"/>
    </row>
    <row r="49" spans="3:8" ht="15" customHeight="1" x14ac:dyDescent="0.25">
      <c r="C49" s="173"/>
      <c r="E49" s="169">
        <v>3</v>
      </c>
      <c r="F49" s="154" t="s">
        <v>139</v>
      </c>
      <c r="G49" s="157">
        <v>5</v>
      </c>
      <c r="H49" s="174"/>
    </row>
    <row r="50" spans="3:8" ht="15" customHeight="1" x14ac:dyDescent="0.25">
      <c r="C50" s="173"/>
      <c r="E50" s="169">
        <v>4</v>
      </c>
      <c r="F50" s="154" t="s">
        <v>140</v>
      </c>
      <c r="G50" s="157">
        <v>5</v>
      </c>
      <c r="H50" s="174"/>
    </row>
    <row r="51" spans="3:8" ht="15" customHeight="1" x14ac:dyDescent="0.25">
      <c r="E51" s="169">
        <v>5</v>
      </c>
      <c r="F51" s="154" t="s">
        <v>17</v>
      </c>
      <c r="G51" s="157">
        <v>5</v>
      </c>
      <c r="H51" s="174"/>
    </row>
    <row r="52" spans="3:8" ht="15" customHeight="1" thickBot="1" x14ac:dyDescent="0.3">
      <c r="C52" s="173"/>
      <c r="E52" s="171">
        <v>6</v>
      </c>
      <c r="F52" s="165" t="s">
        <v>141</v>
      </c>
      <c r="G52" s="166">
        <v>5</v>
      </c>
      <c r="H52" s="175"/>
    </row>
    <row r="53" spans="3:8" ht="15" customHeight="1" thickBot="1" x14ac:dyDescent="0.3"/>
    <row r="54" spans="3:8" ht="15" customHeight="1" x14ac:dyDescent="0.25">
      <c r="E54" s="158" t="s">
        <v>225</v>
      </c>
      <c r="F54" s="159" t="s">
        <v>18</v>
      </c>
      <c r="G54" s="160">
        <f>SUM(G55:G60)</f>
        <v>30</v>
      </c>
      <c r="H54" s="161">
        <f>SUM(H55:H60)</f>
        <v>0</v>
      </c>
    </row>
    <row r="55" spans="3:8" ht="15" customHeight="1" x14ac:dyDescent="0.25">
      <c r="E55" s="169">
        <v>1</v>
      </c>
      <c r="F55" s="154" t="s">
        <v>36</v>
      </c>
      <c r="G55" s="157">
        <v>5</v>
      </c>
      <c r="H55" s="174"/>
    </row>
    <row r="56" spans="3:8" ht="15" customHeight="1" x14ac:dyDescent="0.25">
      <c r="C56" s="173"/>
      <c r="E56" s="169">
        <v>2</v>
      </c>
      <c r="F56" s="154" t="s">
        <v>138</v>
      </c>
      <c r="G56" s="157">
        <v>5</v>
      </c>
      <c r="H56" s="174"/>
    </row>
    <row r="57" spans="3:8" ht="15" customHeight="1" x14ac:dyDescent="0.25">
      <c r="C57" s="173"/>
      <c r="E57" s="169">
        <v>3</v>
      </c>
      <c r="F57" s="154" t="s">
        <v>139</v>
      </c>
      <c r="G57" s="157">
        <v>5</v>
      </c>
      <c r="H57" s="174"/>
    </row>
    <row r="58" spans="3:8" ht="15" customHeight="1" x14ac:dyDescent="0.25">
      <c r="C58" s="173"/>
      <c r="E58" s="169">
        <v>4</v>
      </c>
      <c r="F58" s="154" t="s">
        <v>140</v>
      </c>
      <c r="G58" s="157">
        <v>5</v>
      </c>
      <c r="H58" s="174"/>
    </row>
    <row r="59" spans="3:8" ht="15" customHeight="1" x14ac:dyDescent="0.25">
      <c r="E59" s="169">
        <v>5</v>
      </c>
      <c r="F59" s="154" t="s">
        <v>20</v>
      </c>
      <c r="G59" s="157">
        <v>5</v>
      </c>
      <c r="H59" s="174"/>
    </row>
    <row r="60" spans="3:8" ht="15" customHeight="1" thickBot="1" x14ac:dyDescent="0.3">
      <c r="C60" s="173"/>
      <c r="E60" s="171">
        <v>6</v>
      </c>
      <c r="F60" s="165" t="s">
        <v>142</v>
      </c>
      <c r="G60" s="166">
        <v>5</v>
      </c>
      <c r="H60" s="175"/>
    </row>
    <row r="61" spans="3:8" ht="15" customHeight="1" thickBot="1" x14ac:dyDescent="0.3"/>
    <row r="62" spans="3:8" ht="15" customHeight="1" x14ac:dyDescent="0.25">
      <c r="E62" s="158" t="s">
        <v>225</v>
      </c>
      <c r="F62" s="159" t="s">
        <v>19</v>
      </c>
      <c r="G62" s="160">
        <f>SUM(G63:G68)</f>
        <v>30</v>
      </c>
      <c r="H62" s="161">
        <f>SUM(H63:H68)</f>
        <v>0</v>
      </c>
    </row>
    <row r="63" spans="3:8" ht="15" customHeight="1" x14ac:dyDescent="0.25">
      <c r="C63" s="162"/>
      <c r="E63" s="169">
        <v>1</v>
      </c>
      <c r="F63" s="154" t="s">
        <v>49</v>
      </c>
      <c r="G63" s="157">
        <v>5</v>
      </c>
      <c r="H63" s="174"/>
    </row>
    <row r="64" spans="3:8" ht="15" customHeight="1" x14ac:dyDescent="0.25">
      <c r="C64" s="162"/>
      <c r="E64" s="169">
        <v>2</v>
      </c>
      <c r="F64" s="154" t="s">
        <v>50</v>
      </c>
      <c r="G64" s="157">
        <v>5</v>
      </c>
      <c r="H64" s="174"/>
    </row>
    <row r="65" spans="3:8" ht="15" customHeight="1" x14ac:dyDescent="0.25">
      <c r="C65" s="162"/>
      <c r="E65" s="169">
        <v>3</v>
      </c>
      <c r="F65" s="154" t="s">
        <v>44</v>
      </c>
      <c r="G65" s="157">
        <v>5</v>
      </c>
      <c r="H65" s="174"/>
    </row>
    <row r="66" spans="3:8" ht="15" customHeight="1" x14ac:dyDescent="0.25">
      <c r="C66" s="162"/>
      <c r="E66" s="169">
        <v>4</v>
      </c>
      <c r="F66" s="154" t="s">
        <v>43</v>
      </c>
      <c r="G66" s="157">
        <v>5</v>
      </c>
      <c r="H66" s="174"/>
    </row>
    <row r="67" spans="3:8" ht="15" customHeight="1" x14ac:dyDescent="0.25">
      <c r="C67" s="162"/>
      <c r="E67" s="169">
        <v>5</v>
      </c>
      <c r="F67" s="154" t="s">
        <v>41</v>
      </c>
      <c r="G67" s="157">
        <v>5</v>
      </c>
      <c r="H67" s="174"/>
    </row>
    <row r="68" spans="3:8" ht="15" customHeight="1" thickBot="1" x14ac:dyDescent="0.3">
      <c r="C68" s="162"/>
      <c r="E68" s="171">
        <v>6</v>
      </c>
      <c r="F68" s="165" t="s">
        <v>42</v>
      </c>
      <c r="G68" s="166">
        <v>5</v>
      </c>
      <c r="H68" s="175"/>
    </row>
  </sheetData>
  <sheetProtection password="D9DE" sheet="1" objects="1" scenarios="1" selectLockedCells="1"/>
  <mergeCells count="3">
    <mergeCell ref="B2:C2"/>
    <mergeCell ref="B3:C3"/>
    <mergeCell ref="B4:C5"/>
  </mergeCells>
  <conditionalFormatting sqref="H8:H19">
    <cfRule type="cellIs" dxfId="32" priority="45" operator="between">
      <formula>0</formula>
      <formula>5</formula>
    </cfRule>
    <cfRule type="cellIs" dxfId="31" priority="44" operator="notBetween">
      <formula>0</formula>
      <formula>5</formula>
    </cfRule>
    <cfRule type="containsBlanks" dxfId="30" priority="43">
      <formula>LEN(TRIM(H8))=0</formula>
    </cfRule>
  </conditionalFormatting>
  <conditionalFormatting sqref="H22:H26">
    <cfRule type="containsBlanks" dxfId="29" priority="28">
      <formula>LEN(TRIM(H22))=0</formula>
    </cfRule>
    <cfRule type="cellIs" dxfId="28" priority="29" operator="notBetween">
      <formula>0</formula>
      <formula>5</formula>
    </cfRule>
    <cfRule type="cellIs" dxfId="27" priority="30" operator="between">
      <formula>0</formula>
      <formula>5</formula>
    </cfRule>
  </conditionalFormatting>
  <conditionalFormatting sqref="H27">
    <cfRule type="containsBlanks" dxfId="26" priority="25">
      <formula>LEN(TRIM(H27))=0</formula>
    </cfRule>
    <cfRule type="cellIs" dxfId="25" priority="26" operator="notBetween">
      <formula>0</formula>
      <formula>5</formula>
    </cfRule>
    <cfRule type="cellIs" dxfId="24" priority="27" operator="between">
      <formula>0</formula>
      <formula>5</formula>
    </cfRule>
  </conditionalFormatting>
  <conditionalFormatting sqref="H31:H43">
    <cfRule type="containsBlanks" dxfId="23" priority="22">
      <formula>LEN(TRIM(H31))=0</formula>
    </cfRule>
    <cfRule type="cellIs" dxfId="22" priority="23" operator="notBetween">
      <formula>0</formula>
      <formula>5</formula>
    </cfRule>
    <cfRule type="cellIs" dxfId="21" priority="24" operator="between">
      <formula>0</formula>
      <formula>5</formula>
    </cfRule>
  </conditionalFormatting>
  <conditionalFormatting sqref="H44">
    <cfRule type="containsBlanks" dxfId="20" priority="19">
      <formula>LEN(TRIM(H44))=0</formula>
    </cfRule>
    <cfRule type="cellIs" dxfId="19" priority="20" operator="notBetween">
      <formula>0</formula>
      <formula>5</formula>
    </cfRule>
    <cfRule type="cellIs" dxfId="18" priority="21" operator="between">
      <formula>0</formula>
      <formula>5</formula>
    </cfRule>
  </conditionalFormatting>
  <conditionalFormatting sqref="H47:H51">
    <cfRule type="containsBlanks" dxfId="17" priority="16">
      <formula>LEN(TRIM(H47))=0</formula>
    </cfRule>
    <cfRule type="cellIs" dxfId="16" priority="17" operator="notBetween">
      <formula>0</formula>
      <formula>5</formula>
    </cfRule>
    <cfRule type="cellIs" dxfId="15" priority="18" operator="between">
      <formula>0</formula>
      <formula>5</formula>
    </cfRule>
  </conditionalFormatting>
  <conditionalFormatting sqref="H52">
    <cfRule type="containsBlanks" dxfId="14" priority="13">
      <formula>LEN(TRIM(H52))=0</formula>
    </cfRule>
    <cfRule type="cellIs" dxfId="13" priority="14" operator="notBetween">
      <formula>0</formula>
      <formula>5</formula>
    </cfRule>
    <cfRule type="cellIs" dxfId="12" priority="15" operator="between">
      <formula>0</formula>
      <formula>5</formula>
    </cfRule>
  </conditionalFormatting>
  <conditionalFormatting sqref="H55:H59">
    <cfRule type="containsBlanks" dxfId="11" priority="10">
      <formula>LEN(TRIM(H55))=0</formula>
    </cfRule>
    <cfRule type="cellIs" dxfId="10" priority="11" operator="notBetween">
      <formula>0</formula>
      <formula>5</formula>
    </cfRule>
    <cfRule type="cellIs" dxfId="9" priority="12" operator="between">
      <formula>0</formula>
      <formula>5</formula>
    </cfRule>
  </conditionalFormatting>
  <conditionalFormatting sqref="H60">
    <cfRule type="containsBlanks" dxfId="8" priority="7">
      <formula>LEN(TRIM(H60))=0</formula>
    </cfRule>
    <cfRule type="cellIs" dxfId="7" priority="8" operator="notBetween">
      <formula>0</formula>
      <formula>5</formula>
    </cfRule>
    <cfRule type="cellIs" dxfId="6" priority="9" operator="between">
      <formula>0</formula>
      <formula>5</formula>
    </cfRule>
  </conditionalFormatting>
  <conditionalFormatting sqref="H63:H67">
    <cfRule type="containsBlanks" dxfId="5" priority="4">
      <formula>LEN(TRIM(H63))=0</formula>
    </cfRule>
    <cfRule type="cellIs" dxfId="4" priority="5" operator="notBetween">
      <formula>0</formula>
      <formula>5</formula>
    </cfRule>
    <cfRule type="cellIs" dxfId="3" priority="6" operator="between">
      <formula>0</formula>
      <formula>5</formula>
    </cfRule>
  </conditionalFormatting>
  <conditionalFormatting sqref="H68">
    <cfRule type="containsBlanks" dxfId="2" priority="1">
      <formula>LEN(TRIM(H68))=0</formula>
    </cfRule>
    <cfRule type="cellIs" dxfId="1" priority="2" operator="notBetween">
      <formula>0</formula>
      <formula>5</formula>
    </cfRule>
    <cfRule type="cellIs" dxfId="0" priority="3" operator="between">
      <formula>0</formula>
      <formula>5</formula>
    </cfRule>
  </conditionalFormatting>
  <dataValidations count="1">
    <dataValidation type="whole" allowBlank="1" showInputMessage="1" showErrorMessage="1" errorTitle="Revise valor ingresado" error="Ingrese un valor entre 0 y 5" sqref="H8:H19 H22:H27 H31:H44 H47:H52 H55:H60 H63:H68">
      <formula1>0</formula1>
      <formula2>5</formula2>
    </dataValidation>
  </dataValidation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C16"/>
  <sheetViews>
    <sheetView showGridLines="0" showRowColHeaders="0" workbookViewId="0"/>
  </sheetViews>
  <sheetFormatPr baseColWidth="10" defaultColWidth="10.85546875" defaultRowHeight="17.25" customHeight="1" x14ac:dyDescent="0.25"/>
  <cols>
    <col min="1" max="1" width="4.28515625" style="144" customWidth="1"/>
    <col min="2" max="2" width="34" style="144" customWidth="1"/>
    <col min="3" max="3" width="11.7109375" style="151" customWidth="1"/>
    <col min="4" max="16384" width="10.85546875" style="144"/>
  </cols>
  <sheetData>
    <row r="5" spans="2:3" ht="36" customHeight="1" x14ac:dyDescent="0.25">
      <c r="B5" s="142" t="s">
        <v>230</v>
      </c>
      <c r="C5" s="143" t="s">
        <v>227</v>
      </c>
    </row>
    <row r="6" spans="2:3" ht="17.25" customHeight="1" x14ac:dyDescent="0.25">
      <c r="B6" s="145" t="s">
        <v>169</v>
      </c>
      <c r="C6" s="146">
        <f>Caracterización!H7/Caracterización!G7</f>
        <v>0</v>
      </c>
    </row>
    <row r="7" spans="2:3" ht="17.25" customHeight="1" x14ac:dyDescent="0.25">
      <c r="B7" s="147" t="s">
        <v>170</v>
      </c>
      <c r="C7" s="148">
        <f>Caracterización!H21/Caracterización!G21</f>
        <v>0</v>
      </c>
    </row>
    <row r="8" spans="2:3" ht="17.25" customHeight="1" x14ac:dyDescent="0.25">
      <c r="B8" s="145" t="s">
        <v>171</v>
      </c>
      <c r="C8" s="146">
        <f>Caracterización!H30/Caracterización!G30</f>
        <v>0</v>
      </c>
    </row>
    <row r="9" spans="2:3" ht="17.25" customHeight="1" x14ac:dyDescent="0.25">
      <c r="B9" s="147" t="s">
        <v>16</v>
      </c>
      <c r="C9" s="148">
        <f>Caracterización!H46/Caracterización!G46</f>
        <v>0</v>
      </c>
    </row>
    <row r="10" spans="2:3" ht="17.25" customHeight="1" x14ac:dyDescent="0.25">
      <c r="B10" s="145" t="s">
        <v>18</v>
      </c>
      <c r="C10" s="146">
        <f>Caracterización!H54/Caracterización!G54</f>
        <v>0</v>
      </c>
    </row>
    <row r="11" spans="2:3" ht="17.25" customHeight="1" x14ac:dyDescent="0.25">
      <c r="B11" s="147" t="s">
        <v>19</v>
      </c>
      <c r="C11" s="148">
        <f>Caracterización!H62/Caracterización!G62</f>
        <v>0</v>
      </c>
    </row>
    <row r="12" spans="2:3" ht="17.25" customHeight="1" x14ac:dyDescent="0.25">
      <c r="B12" s="149"/>
      <c r="C12" s="150"/>
    </row>
    <row r="13" spans="2:3" ht="31.5" customHeight="1" x14ac:dyDescent="0.25">
      <c r="B13" s="142" t="s">
        <v>229</v>
      </c>
      <c r="C13" s="143" t="s">
        <v>227</v>
      </c>
    </row>
    <row r="14" spans="2:3" ht="17.25" customHeight="1" x14ac:dyDescent="0.25">
      <c r="B14" s="145" t="s">
        <v>56</v>
      </c>
      <c r="C14" s="146">
        <f>(Caracterización!H7+Caracterización!H22+Caracterización!H23+Caracterización!H30+Caracterización!H62)/(Caracterización!G7+Caracterización!G22+Caracterización!G23+Caracterización!G30+Caracterización!G62)</f>
        <v>0</v>
      </c>
    </row>
    <row r="15" spans="2:3" ht="17.25" customHeight="1" x14ac:dyDescent="0.25">
      <c r="B15" s="147" t="s">
        <v>57</v>
      </c>
      <c r="C15" s="148">
        <f>((Caracterización!H52*0.55)+(+SUM(Caracterización!H48:H50)*0.15)+(Caracterización!H60*0.55)+(+SUM(Caracterización!H56:H58)*0.15))/((Caracterización!G52*0.55)+(+SUM(Caracterización!G48:G50)*0.15)+(Caracterización!G60*0.55)+(+SUM(Caracterización!G56:G58)*0.15))</f>
        <v>0</v>
      </c>
    </row>
    <row r="16" spans="2:3" ht="17.25" customHeight="1" x14ac:dyDescent="0.25">
      <c r="B16" s="145" t="s">
        <v>228</v>
      </c>
      <c r="C16" s="146">
        <f>+IF((Caracterización!H23+Caracterización!H22)&gt;0,+(Caracterización!H25+Caracterización!H27)/10,0)</f>
        <v>0</v>
      </c>
    </row>
  </sheetData>
  <sheetProtection password="D9DE" sheet="1" objects="1" scenarios="1"/>
  <pageMargins left="0.23622047244094491" right="0.23622047244094491" top="0.74803149606299213" bottom="0.74803149606299213" header="0.31496062992125984" footer="0.31496062992125984"/>
  <pageSetup paperSize="9" orientation="landscape" horizontalDpi="3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241"/>
  <sheetViews>
    <sheetView topLeftCell="A24" workbookViewId="0">
      <pane xSplit="6" topLeftCell="G1" activePane="topRight" state="frozen"/>
      <selection pane="topRight" activeCell="D29" sqref="D29"/>
    </sheetView>
  </sheetViews>
  <sheetFormatPr baseColWidth="10" defaultRowHeight="15" x14ac:dyDescent="0.25"/>
  <cols>
    <col min="1" max="1" width="3" bestFit="1" customWidth="1"/>
    <col min="2" max="4" width="3" customWidth="1"/>
    <col min="5" max="5" width="3" style="8" bestFit="1" customWidth="1"/>
    <col min="6" max="6" width="75.28515625" customWidth="1"/>
    <col min="7" max="7" width="8.7109375" customWidth="1"/>
    <col min="8" max="13" width="6.7109375" customWidth="1"/>
    <col min="14" max="14" width="1.85546875" customWidth="1"/>
    <col min="15" max="15" width="7.7109375" customWidth="1"/>
    <col min="16" max="75" width="5.7109375" customWidth="1"/>
    <col min="76" max="77" width="5.7109375" style="8" customWidth="1"/>
    <col min="78" max="95" width="5.7109375" customWidth="1"/>
    <col min="97" max="98" width="10.85546875" style="103"/>
    <col min="99" max="99" width="10.85546875" style="109"/>
  </cols>
  <sheetData>
    <row r="1" spans="1:101" ht="15.75" thickBot="1" x14ac:dyDescent="0.3">
      <c r="B1" s="191" t="s">
        <v>56</v>
      </c>
      <c r="C1" s="191" t="s">
        <v>57</v>
      </c>
      <c r="D1" s="191" t="s">
        <v>146</v>
      </c>
      <c r="G1" s="192" t="s">
        <v>33</v>
      </c>
      <c r="H1" s="193"/>
      <c r="I1" s="193"/>
      <c r="J1" s="193"/>
      <c r="K1" s="193"/>
      <c r="L1" s="193"/>
      <c r="M1" s="194"/>
      <c r="N1" s="140"/>
      <c r="O1" s="140" t="s">
        <v>37</v>
      </c>
    </row>
    <row r="2" spans="1:101" ht="15.75" thickBot="1" x14ac:dyDescent="0.3">
      <c r="B2" s="191"/>
      <c r="C2" s="191"/>
      <c r="D2" s="191"/>
      <c r="F2" t="s">
        <v>129</v>
      </c>
      <c r="G2" s="1">
        <v>0</v>
      </c>
      <c r="H2" s="1">
        <v>20</v>
      </c>
      <c r="I2" s="1">
        <v>40</v>
      </c>
      <c r="J2" s="1">
        <v>60</v>
      </c>
      <c r="K2" s="1">
        <v>80</v>
      </c>
      <c r="L2" s="1">
        <v>100</v>
      </c>
      <c r="M2" s="2" t="s">
        <v>34</v>
      </c>
      <c r="N2" s="140"/>
      <c r="P2" s="29">
        <v>1</v>
      </c>
      <c r="Q2" s="29">
        <v>2</v>
      </c>
      <c r="R2" s="29">
        <v>3</v>
      </c>
      <c r="S2" s="29">
        <v>4</v>
      </c>
      <c r="T2" s="29">
        <v>5</v>
      </c>
      <c r="U2" s="29">
        <v>6</v>
      </c>
      <c r="V2" s="29">
        <v>7</v>
      </c>
      <c r="W2" s="29">
        <v>8</v>
      </c>
      <c r="X2" s="29">
        <v>9</v>
      </c>
      <c r="Y2" s="29">
        <v>10</v>
      </c>
      <c r="Z2" s="29">
        <v>11</v>
      </c>
      <c r="AA2" s="29">
        <v>12</v>
      </c>
      <c r="AB2" s="29">
        <v>13</v>
      </c>
      <c r="AC2" s="29">
        <v>14</v>
      </c>
      <c r="AD2" s="29">
        <v>15</v>
      </c>
      <c r="AE2" s="29">
        <v>16</v>
      </c>
      <c r="AF2" s="29">
        <v>17</v>
      </c>
      <c r="AG2" s="29">
        <v>18</v>
      </c>
      <c r="AH2" s="29">
        <v>19</v>
      </c>
      <c r="AI2" s="29">
        <v>20</v>
      </c>
      <c r="AJ2" s="29">
        <v>21</v>
      </c>
      <c r="AK2" s="29">
        <v>22</v>
      </c>
      <c r="AL2" s="29">
        <v>23</v>
      </c>
      <c r="AM2" s="29">
        <v>24</v>
      </c>
      <c r="AN2" s="29">
        <v>25</v>
      </c>
      <c r="AO2" s="29">
        <v>26</v>
      </c>
      <c r="AP2" s="29">
        <v>27</v>
      </c>
      <c r="AQ2" s="29">
        <v>28</v>
      </c>
      <c r="AR2" s="29">
        <v>29</v>
      </c>
      <c r="AS2" s="29">
        <v>30</v>
      </c>
      <c r="AT2" s="29">
        <v>31</v>
      </c>
      <c r="AU2" s="29">
        <v>32</v>
      </c>
      <c r="AV2" s="29">
        <v>33</v>
      </c>
      <c r="AW2" s="29">
        <v>34</v>
      </c>
      <c r="AX2" s="29">
        <v>35</v>
      </c>
      <c r="AY2" s="29">
        <v>36</v>
      </c>
      <c r="AZ2" s="29">
        <v>37</v>
      </c>
      <c r="BA2" s="29">
        <v>38</v>
      </c>
      <c r="BB2" s="29">
        <v>39</v>
      </c>
      <c r="BC2" s="29">
        <v>40</v>
      </c>
      <c r="BD2" s="29">
        <v>41</v>
      </c>
      <c r="BE2" s="29">
        <v>42</v>
      </c>
      <c r="BF2" s="29">
        <v>43</v>
      </c>
      <c r="BG2" s="29">
        <v>44</v>
      </c>
      <c r="BH2" s="29">
        <v>45</v>
      </c>
      <c r="BI2" s="29">
        <v>46</v>
      </c>
      <c r="BJ2" s="29">
        <v>47</v>
      </c>
      <c r="BK2" s="29">
        <v>48</v>
      </c>
      <c r="BL2" s="29">
        <v>49</v>
      </c>
      <c r="BM2" s="29">
        <v>50</v>
      </c>
      <c r="BN2" s="29">
        <v>51</v>
      </c>
      <c r="BO2" s="29">
        <v>52</v>
      </c>
      <c r="BP2" s="29">
        <v>53</v>
      </c>
      <c r="BQ2" s="29">
        <v>54</v>
      </c>
      <c r="BR2" s="29">
        <v>55</v>
      </c>
      <c r="BS2" s="29">
        <v>56</v>
      </c>
      <c r="BT2" s="29">
        <v>57</v>
      </c>
      <c r="BU2" s="29">
        <v>58</v>
      </c>
      <c r="BV2" s="29">
        <v>59</v>
      </c>
      <c r="BW2" s="29">
        <v>60</v>
      </c>
      <c r="BX2" s="29">
        <v>61</v>
      </c>
      <c r="BY2" s="29">
        <v>62</v>
      </c>
      <c r="BZ2" s="29">
        <v>63</v>
      </c>
      <c r="CA2" s="29">
        <v>64</v>
      </c>
      <c r="CB2" s="29">
        <v>65</v>
      </c>
      <c r="CC2" s="29">
        <v>66</v>
      </c>
      <c r="CD2" s="29">
        <v>67</v>
      </c>
      <c r="CE2" s="29">
        <v>68</v>
      </c>
      <c r="CF2" s="29">
        <v>69</v>
      </c>
      <c r="CG2" s="29">
        <v>70</v>
      </c>
      <c r="CH2" s="29">
        <v>71</v>
      </c>
      <c r="CI2" s="29">
        <v>72</v>
      </c>
      <c r="CJ2" s="29">
        <v>73</v>
      </c>
      <c r="CK2" s="29">
        <v>74</v>
      </c>
      <c r="CL2" s="29">
        <v>75</v>
      </c>
      <c r="CM2" s="29">
        <v>76</v>
      </c>
      <c r="CN2" s="29">
        <v>77</v>
      </c>
      <c r="CO2" s="29">
        <v>78</v>
      </c>
      <c r="CP2" s="29">
        <v>79</v>
      </c>
      <c r="CQ2" s="29">
        <v>80</v>
      </c>
    </row>
    <row r="3" spans="1:101" ht="15.75" thickBot="1" x14ac:dyDescent="0.3">
      <c r="B3" s="191"/>
      <c r="C3" s="191"/>
      <c r="D3" s="191"/>
      <c r="F3" s="40" t="s">
        <v>128</v>
      </c>
      <c r="G3" s="1"/>
      <c r="H3" s="1"/>
      <c r="I3" s="1"/>
      <c r="J3" s="1"/>
      <c r="K3" s="1"/>
      <c r="L3" s="1"/>
      <c r="M3" s="2"/>
      <c r="N3" s="140"/>
      <c r="P3" s="29">
        <v>3</v>
      </c>
      <c r="Q3" s="29">
        <v>3</v>
      </c>
      <c r="R3" s="29">
        <v>4</v>
      </c>
      <c r="S3" s="29">
        <v>8</v>
      </c>
      <c r="T3" s="29">
        <v>4</v>
      </c>
      <c r="U3" s="29">
        <v>4</v>
      </c>
      <c r="V3" s="29">
        <v>6</v>
      </c>
      <c r="W3" s="29">
        <v>4</v>
      </c>
      <c r="X3" s="29">
        <v>6</v>
      </c>
      <c r="Y3" s="29">
        <v>4</v>
      </c>
      <c r="Z3" s="29">
        <v>9</v>
      </c>
      <c r="AA3" s="29">
        <v>3</v>
      </c>
      <c r="AB3" s="29">
        <v>3</v>
      </c>
      <c r="AC3" s="29">
        <v>4</v>
      </c>
      <c r="AD3" s="29">
        <v>5</v>
      </c>
      <c r="AE3" s="29">
        <v>5</v>
      </c>
      <c r="AF3" s="29">
        <v>6</v>
      </c>
      <c r="AG3" s="29">
        <v>4</v>
      </c>
      <c r="AH3" s="29">
        <v>9</v>
      </c>
      <c r="AI3" s="29">
        <v>6</v>
      </c>
      <c r="AJ3" s="29">
        <v>6</v>
      </c>
      <c r="AK3" s="29">
        <v>6</v>
      </c>
      <c r="AL3" s="29">
        <v>3</v>
      </c>
      <c r="AM3" s="29">
        <v>9</v>
      </c>
      <c r="AN3" s="29">
        <v>4</v>
      </c>
      <c r="AO3" s="29">
        <v>4</v>
      </c>
      <c r="AP3" s="29">
        <v>4</v>
      </c>
      <c r="AQ3" s="29">
        <v>7</v>
      </c>
      <c r="AR3" s="29">
        <v>6</v>
      </c>
      <c r="AS3" s="29">
        <v>4</v>
      </c>
      <c r="AT3" s="29">
        <v>3</v>
      </c>
      <c r="AU3" s="29">
        <v>3</v>
      </c>
      <c r="AV3" s="29">
        <v>5</v>
      </c>
      <c r="AW3" s="29">
        <v>5</v>
      </c>
      <c r="AX3" s="29">
        <v>5</v>
      </c>
      <c r="AY3" s="29">
        <v>9</v>
      </c>
      <c r="AZ3" s="29">
        <v>4</v>
      </c>
      <c r="BA3" s="29">
        <v>1</v>
      </c>
      <c r="BB3" s="29">
        <v>5</v>
      </c>
      <c r="BC3" s="29">
        <v>4</v>
      </c>
      <c r="BD3" s="29">
        <v>5</v>
      </c>
      <c r="BE3" s="29">
        <v>5</v>
      </c>
      <c r="BF3" s="29">
        <v>1</v>
      </c>
      <c r="BG3" s="29">
        <v>7</v>
      </c>
      <c r="BH3" s="29">
        <v>4</v>
      </c>
      <c r="BI3" s="29">
        <v>2</v>
      </c>
      <c r="BJ3" s="29">
        <v>2</v>
      </c>
      <c r="BK3" s="29">
        <v>2</v>
      </c>
      <c r="BL3" s="29">
        <v>8</v>
      </c>
      <c r="BM3" s="29">
        <v>5</v>
      </c>
      <c r="BN3" s="29">
        <v>5</v>
      </c>
      <c r="BO3" s="29">
        <v>5</v>
      </c>
      <c r="BP3" s="29">
        <v>6</v>
      </c>
      <c r="BQ3" s="29">
        <v>6</v>
      </c>
      <c r="BR3" s="29">
        <v>4</v>
      </c>
      <c r="BS3" s="29">
        <v>5</v>
      </c>
      <c r="BT3" s="29">
        <v>7</v>
      </c>
      <c r="BU3" s="29">
        <v>5</v>
      </c>
      <c r="BV3" s="29">
        <v>5</v>
      </c>
      <c r="BW3" s="29">
        <v>4</v>
      </c>
      <c r="BX3" s="29">
        <v>5</v>
      </c>
      <c r="BY3" s="29">
        <v>4</v>
      </c>
      <c r="BZ3" s="29">
        <v>4</v>
      </c>
      <c r="CA3" s="29">
        <v>5</v>
      </c>
      <c r="CB3" s="29">
        <v>5</v>
      </c>
      <c r="CC3" s="29">
        <v>6</v>
      </c>
      <c r="CD3" s="29">
        <v>6</v>
      </c>
      <c r="CE3" s="29">
        <v>4</v>
      </c>
      <c r="CF3" s="29">
        <v>5</v>
      </c>
      <c r="CG3" s="29">
        <v>9</v>
      </c>
      <c r="CH3" s="29">
        <v>9</v>
      </c>
      <c r="CI3" s="29">
        <v>5</v>
      </c>
      <c r="CJ3" s="29">
        <v>4</v>
      </c>
      <c r="CK3" s="29">
        <v>5</v>
      </c>
      <c r="CL3" s="29">
        <v>3</v>
      </c>
      <c r="CM3" s="29">
        <v>4</v>
      </c>
      <c r="CN3" s="29">
        <v>3</v>
      </c>
      <c r="CO3" s="29">
        <v>4</v>
      </c>
      <c r="CP3" s="29">
        <v>4</v>
      </c>
      <c r="CQ3" s="29">
        <v>4</v>
      </c>
    </row>
    <row r="4" spans="1:101" ht="80.25" customHeight="1" thickBot="1" x14ac:dyDescent="0.3">
      <c r="B4" s="191"/>
      <c r="C4" s="191"/>
      <c r="D4" s="191"/>
      <c r="F4" s="3" t="s">
        <v>30</v>
      </c>
      <c r="G4" s="1">
        <v>0</v>
      </c>
      <c r="H4" s="1">
        <v>1</v>
      </c>
      <c r="I4" s="1">
        <v>2</v>
      </c>
      <c r="J4" s="1">
        <v>3</v>
      </c>
      <c r="K4" s="1">
        <v>4</v>
      </c>
      <c r="L4" s="1">
        <v>5</v>
      </c>
      <c r="M4" s="1">
        <v>0</v>
      </c>
      <c r="P4" s="18" t="s">
        <v>184</v>
      </c>
      <c r="Q4" s="18" t="s">
        <v>185</v>
      </c>
      <c r="R4" s="18" t="s">
        <v>186</v>
      </c>
      <c r="S4" s="18" t="s">
        <v>187</v>
      </c>
      <c r="T4" s="18" t="s">
        <v>188</v>
      </c>
      <c r="U4" s="18" t="s">
        <v>189</v>
      </c>
      <c r="V4" s="18" t="s">
        <v>190</v>
      </c>
      <c r="W4" s="18" t="s">
        <v>191</v>
      </c>
      <c r="X4" s="18" t="s">
        <v>192</v>
      </c>
      <c r="Y4" s="18" t="s">
        <v>193</v>
      </c>
      <c r="Z4" s="18" t="s">
        <v>194</v>
      </c>
      <c r="AA4" s="18" t="s">
        <v>195</v>
      </c>
      <c r="AB4" s="18" t="s">
        <v>196</v>
      </c>
      <c r="AC4" s="18" t="s">
        <v>197</v>
      </c>
      <c r="AD4" s="18" t="s">
        <v>198</v>
      </c>
      <c r="AE4" s="18" t="s">
        <v>199</v>
      </c>
      <c r="AF4" s="18" t="s">
        <v>200</v>
      </c>
      <c r="AG4" s="18" t="s">
        <v>201</v>
      </c>
      <c r="AH4" s="18" t="s">
        <v>202</v>
      </c>
      <c r="AI4" s="18" t="s">
        <v>203</v>
      </c>
      <c r="AJ4" s="18" t="s">
        <v>204</v>
      </c>
      <c r="AK4" s="18" t="s">
        <v>205</v>
      </c>
      <c r="AL4" s="18" t="s">
        <v>206</v>
      </c>
      <c r="AM4" s="18" t="s">
        <v>207</v>
      </c>
      <c r="AN4" s="18" t="s">
        <v>208</v>
      </c>
      <c r="AO4" s="18" t="s">
        <v>209</v>
      </c>
      <c r="AP4" s="18" t="s">
        <v>210</v>
      </c>
      <c r="AQ4" s="18" t="s">
        <v>211</v>
      </c>
      <c r="AR4" s="18" t="s">
        <v>212</v>
      </c>
      <c r="AS4" s="18" t="s">
        <v>213</v>
      </c>
      <c r="AT4" s="18" t="s">
        <v>214</v>
      </c>
      <c r="AU4" s="18" t="s">
        <v>215</v>
      </c>
      <c r="AV4" s="18" t="s">
        <v>216</v>
      </c>
      <c r="AW4" s="18" t="s">
        <v>217</v>
      </c>
      <c r="AX4" s="18" t="s">
        <v>218</v>
      </c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41"/>
      <c r="CS4" s="104"/>
      <c r="CT4" s="104"/>
      <c r="CU4" s="110"/>
      <c r="CV4" s="11"/>
      <c r="CW4" s="11"/>
    </row>
    <row r="5" spans="1:101" ht="23.25" customHeight="1" x14ac:dyDescent="0.25">
      <c r="B5" s="141"/>
      <c r="C5" s="141"/>
      <c r="D5" s="141"/>
      <c r="F5" s="16" t="s">
        <v>58</v>
      </c>
      <c r="G5" s="12"/>
      <c r="H5" s="12"/>
      <c r="I5" s="12"/>
      <c r="J5" s="12"/>
      <c r="K5" s="12"/>
      <c r="L5" s="12"/>
      <c r="M5" s="12"/>
      <c r="P5" s="19">
        <v>6</v>
      </c>
      <c r="Q5" s="19">
        <v>6</v>
      </c>
      <c r="R5" s="19">
        <v>6</v>
      </c>
      <c r="S5" s="19">
        <v>6</v>
      </c>
      <c r="T5" s="19">
        <v>6</v>
      </c>
      <c r="U5" s="19">
        <v>6</v>
      </c>
      <c r="V5" s="19">
        <v>6</v>
      </c>
      <c r="W5" s="19">
        <v>6</v>
      </c>
      <c r="X5" s="19">
        <v>6</v>
      </c>
      <c r="Y5" s="19">
        <v>6</v>
      </c>
      <c r="Z5" s="19">
        <v>7</v>
      </c>
      <c r="AA5" s="19">
        <v>7</v>
      </c>
      <c r="AB5" s="19">
        <v>7</v>
      </c>
      <c r="AC5" s="19">
        <v>7</v>
      </c>
      <c r="AD5" s="19">
        <v>7</v>
      </c>
      <c r="AE5" s="19">
        <v>7</v>
      </c>
      <c r="AF5" s="19">
        <v>7</v>
      </c>
      <c r="AG5" s="19">
        <v>7</v>
      </c>
      <c r="AH5" s="19">
        <v>7</v>
      </c>
      <c r="AI5" s="19">
        <v>7</v>
      </c>
      <c r="AJ5" s="19">
        <v>7</v>
      </c>
      <c r="AK5" s="19">
        <v>7</v>
      </c>
      <c r="AL5" s="19">
        <v>12</v>
      </c>
      <c r="AM5" s="19">
        <v>12</v>
      </c>
      <c r="AN5" s="19">
        <v>12</v>
      </c>
      <c r="AO5" s="19">
        <v>12</v>
      </c>
      <c r="AP5" s="19">
        <v>12</v>
      </c>
      <c r="AQ5" s="19">
        <v>12</v>
      </c>
      <c r="AR5" s="19">
        <v>12</v>
      </c>
      <c r="AS5" s="19">
        <v>12</v>
      </c>
      <c r="AT5" s="19">
        <v>12</v>
      </c>
      <c r="AU5" s="19">
        <v>12</v>
      </c>
      <c r="AV5" s="19">
        <v>12</v>
      </c>
      <c r="AW5" s="19">
        <v>12</v>
      </c>
      <c r="AX5" s="19">
        <v>12</v>
      </c>
      <c r="AY5" s="19">
        <v>12</v>
      </c>
      <c r="AZ5" s="19">
        <v>12</v>
      </c>
      <c r="BA5" s="19">
        <v>12</v>
      </c>
      <c r="BB5" s="19">
        <v>12</v>
      </c>
      <c r="BC5" s="19">
        <v>12</v>
      </c>
      <c r="BD5" s="19">
        <v>12</v>
      </c>
      <c r="BE5" s="19">
        <v>12</v>
      </c>
      <c r="BF5" s="19">
        <v>12</v>
      </c>
      <c r="BG5" s="19">
        <v>12</v>
      </c>
      <c r="BH5" s="19">
        <v>12</v>
      </c>
      <c r="BI5" s="19">
        <v>12</v>
      </c>
      <c r="BJ5" s="19">
        <v>12</v>
      </c>
      <c r="BK5" s="19">
        <v>12</v>
      </c>
      <c r="BL5" s="19">
        <v>12</v>
      </c>
      <c r="BM5" s="19">
        <v>12</v>
      </c>
      <c r="BN5" s="19">
        <v>12</v>
      </c>
      <c r="BO5" s="19">
        <v>12</v>
      </c>
      <c r="BP5" s="19">
        <v>12</v>
      </c>
      <c r="BQ5" s="19">
        <v>12</v>
      </c>
      <c r="BR5" s="19">
        <v>13</v>
      </c>
      <c r="BS5" s="19">
        <v>13</v>
      </c>
      <c r="BT5" s="19">
        <v>13</v>
      </c>
      <c r="BU5" s="19">
        <v>13</v>
      </c>
      <c r="BV5" s="19">
        <v>13</v>
      </c>
      <c r="BW5" s="19">
        <v>13</v>
      </c>
      <c r="BX5" s="19">
        <v>15</v>
      </c>
      <c r="BY5" s="19">
        <v>15</v>
      </c>
      <c r="BZ5" s="19">
        <v>15</v>
      </c>
      <c r="CA5" s="19">
        <v>15</v>
      </c>
      <c r="CB5" s="19">
        <v>15</v>
      </c>
      <c r="CC5" s="19">
        <v>15</v>
      </c>
      <c r="CD5" s="19">
        <v>15</v>
      </c>
      <c r="CE5" s="19">
        <v>15</v>
      </c>
      <c r="CF5" s="19">
        <v>15</v>
      </c>
      <c r="CG5" s="19" t="s">
        <v>119</v>
      </c>
      <c r="CH5" s="19" t="s">
        <v>119</v>
      </c>
      <c r="CI5" s="19" t="s">
        <v>125</v>
      </c>
      <c r="CJ5" s="19" t="s">
        <v>119</v>
      </c>
      <c r="CK5" s="19" t="s">
        <v>119</v>
      </c>
      <c r="CL5" s="19" t="s">
        <v>71</v>
      </c>
      <c r="CM5" s="19" t="s">
        <v>71</v>
      </c>
      <c r="CN5" s="19" t="s">
        <v>71</v>
      </c>
      <c r="CO5" s="19" t="s">
        <v>71</v>
      </c>
      <c r="CP5" s="19" t="s">
        <v>71</v>
      </c>
      <c r="CQ5" s="19" t="s">
        <v>71</v>
      </c>
      <c r="CR5" s="11"/>
      <c r="CS5" s="104"/>
      <c r="CT5" s="104"/>
      <c r="CU5" s="110"/>
      <c r="CV5" s="11"/>
      <c r="CW5" s="11"/>
    </row>
    <row r="6" spans="1:101" ht="15" customHeight="1" x14ac:dyDescent="0.25">
      <c r="B6" s="141"/>
      <c r="C6" s="141"/>
      <c r="D6" s="141"/>
      <c r="F6" s="16" t="s">
        <v>59</v>
      </c>
      <c r="G6" s="12"/>
      <c r="H6" s="12"/>
      <c r="I6" s="12"/>
      <c r="J6" s="12"/>
      <c r="K6" s="12"/>
      <c r="L6" s="12"/>
      <c r="M6" s="12"/>
      <c r="P6" s="20"/>
      <c r="Q6" s="20"/>
      <c r="R6" s="20"/>
      <c r="S6" s="20"/>
      <c r="T6" s="20"/>
      <c r="U6" s="20"/>
      <c r="V6" s="20"/>
      <c r="W6" s="20"/>
      <c r="X6" s="20"/>
      <c r="Y6" s="20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2"/>
      <c r="CH6" s="22"/>
      <c r="CI6" s="22"/>
      <c r="CJ6" s="22"/>
      <c r="CK6" s="21"/>
      <c r="CL6" s="21"/>
      <c r="CM6" s="22"/>
      <c r="CN6" s="22"/>
      <c r="CO6" s="21"/>
      <c r="CP6" s="22"/>
      <c r="CQ6" s="22"/>
      <c r="CR6" s="11"/>
      <c r="CS6" s="104"/>
      <c r="CT6" s="104"/>
      <c r="CU6" s="110"/>
      <c r="CV6" s="11"/>
      <c r="CW6" s="11"/>
    </row>
    <row r="7" spans="1:101" ht="45.75" customHeight="1" thickBot="1" x14ac:dyDescent="0.3">
      <c r="B7" s="141"/>
      <c r="C7" s="141"/>
      <c r="D7" s="141"/>
      <c r="F7" s="16" t="s">
        <v>60</v>
      </c>
      <c r="G7" s="12"/>
      <c r="H7" s="12"/>
      <c r="I7" s="12"/>
      <c r="J7" s="12"/>
      <c r="K7" s="12"/>
      <c r="L7" s="12"/>
      <c r="M7" s="12"/>
      <c r="P7" s="38" t="s">
        <v>72</v>
      </c>
      <c r="Q7" s="38" t="s">
        <v>73</v>
      </c>
      <c r="R7" s="38" t="s">
        <v>74</v>
      </c>
      <c r="S7" s="38" t="s">
        <v>75</v>
      </c>
      <c r="T7" s="38" t="s">
        <v>118</v>
      </c>
      <c r="U7" s="38" t="s">
        <v>127</v>
      </c>
      <c r="V7" s="38" t="s">
        <v>77</v>
      </c>
      <c r="W7" s="38" t="s">
        <v>78</v>
      </c>
      <c r="X7" s="38" t="s">
        <v>79</v>
      </c>
      <c r="Y7" s="38" t="s">
        <v>80</v>
      </c>
      <c r="Z7" s="39" t="s">
        <v>174</v>
      </c>
      <c r="AA7" s="39" t="s">
        <v>119</v>
      </c>
      <c r="AB7" s="39" t="s">
        <v>174</v>
      </c>
      <c r="AC7" s="39" t="s">
        <v>123</v>
      </c>
      <c r="AD7" s="39" t="s">
        <v>175</v>
      </c>
      <c r="AE7" s="39" t="s">
        <v>176</v>
      </c>
      <c r="AF7" s="39" t="s">
        <v>104</v>
      </c>
      <c r="AG7" s="39" t="s">
        <v>177</v>
      </c>
      <c r="AH7" s="39" t="s">
        <v>82</v>
      </c>
      <c r="AI7" s="39" t="s">
        <v>82</v>
      </c>
      <c r="AJ7" s="39" t="s">
        <v>178</v>
      </c>
      <c r="AK7" s="39" t="s">
        <v>123</v>
      </c>
      <c r="AL7" s="39" t="s">
        <v>81</v>
      </c>
      <c r="AM7" s="38" t="s">
        <v>82</v>
      </c>
      <c r="AN7" s="38" t="s">
        <v>84</v>
      </c>
      <c r="AO7" s="38" t="s">
        <v>126</v>
      </c>
      <c r="AP7" s="38" t="s">
        <v>83</v>
      </c>
      <c r="AQ7" s="38" t="s">
        <v>85</v>
      </c>
      <c r="AR7" s="38" t="s">
        <v>86</v>
      </c>
      <c r="AS7" s="38" t="s">
        <v>87</v>
      </c>
      <c r="AT7" s="38" t="s">
        <v>76</v>
      </c>
      <c r="AU7" s="38" t="s">
        <v>88</v>
      </c>
      <c r="AV7" s="38" t="s">
        <v>89</v>
      </c>
      <c r="AW7" s="38" t="s">
        <v>89</v>
      </c>
      <c r="AX7" s="38" t="s">
        <v>76</v>
      </c>
      <c r="AY7" s="38" t="s">
        <v>90</v>
      </c>
      <c r="AZ7" s="38" t="s">
        <v>91</v>
      </c>
      <c r="BA7" s="38" t="s">
        <v>92</v>
      </c>
      <c r="BB7" s="38" t="s">
        <v>93</v>
      </c>
      <c r="BC7" s="38" t="s">
        <v>94</v>
      </c>
      <c r="BD7" s="38" t="s">
        <v>95</v>
      </c>
      <c r="BE7" s="38" t="s">
        <v>96</v>
      </c>
      <c r="BF7" s="38" t="s">
        <v>97</v>
      </c>
      <c r="BG7" s="38" t="s">
        <v>89</v>
      </c>
      <c r="BH7" s="38" t="s">
        <v>95</v>
      </c>
      <c r="BI7" s="38" t="s">
        <v>98</v>
      </c>
      <c r="BJ7" s="38" t="s">
        <v>100</v>
      </c>
      <c r="BK7" s="38" t="s">
        <v>99</v>
      </c>
      <c r="BL7" s="38" t="s">
        <v>101</v>
      </c>
      <c r="BM7" s="38" t="s">
        <v>102</v>
      </c>
      <c r="BN7" s="38" t="s">
        <v>87</v>
      </c>
      <c r="BO7" s="38" t="s">
        <v>103</v>
      </c>
      <c r="BP7" s="38" t="s">
        <v>104</v>
      </c>
      <c r="BQ7" s="38" t="s">
        <v>105</v>
      </c>
      <c r="BR7" s="38" t="s">
        <v>106</v>
      </c>
      <c r="BS7" s="38" t="s">
        <v>107</v>
      </c>
      <c r="BT7" s="38" t="s">
        <v>108</v>
      </c>
      <c r="BU7" s="38" t="s">
        <v>109</v>
      </c>
      <c r="BV7" s="38" t="s">
        <v>110</v>
      </c>
      <c r="BW7" s="38" t="s">
        <v>111</v>
      </c>
      <c r="BX7" s="38" t="s">
        <v>112</v>
      </c>
      <c r="BY7" s="38" t="s">
        <v>103</v>
      </c>
      <c r="BZ7" s="38" t="s">
        <v>103</v>
      </c>
      <c r="CA7" s="38" t="s">
        <v>82</v>
      </c>
      <c r="CB7" s="38" t="s">
        <v>113</v>
      </c>
      <c r="CC7" s="38" t="s">
        <v>114</v>
      </c>
      <c r="CD7" s="38" t="s">
        <v>115</v>
      </c>
      <c r="CE7" s="38" t="s">
        <v>109</v>
      </c>
      <c r="CF7" s="38" t="s">
        <v>116</v>
      </c>
      <c r="CG7" s="38" t="s">
        <v>124</v>
      </c>
      <c r="CH7" s="38" t="s">
        <v>124</v>
      </c>
      <c r="CI7" s="38" t="s">
        <v>123</v>
      </c>
      <c r="CJ7" s="38">
        <v>12</v>
      </c>
      <c r="CK7" s="38">
        <v>12</v>
      </c>
      <c r="CL7" s="38">
        <v>12</v>
      </c>
      <c r="CM7" s="38">
        <v>12</v>
      </c>
      <c r="CN7" s="38" t="s">
        <v>122</v>
      </c>
      <c r="CO7" s="38" t="s">
        <v>120</v>
      </c>
      <c r="CP7" s="38" t="s">
        <v>121</v>
      </c>
      <c r="CQ7" s="38" t="s">
        <v>121</v>
      </c>
      <c r="CR7" s="11"/>
      <c r="CS7" s="104"/>
      <c r="CT7" s="104"/>
      <c r="CU7" s="110"/>
      <c r="CV7" s="11"/>
      <c r="CW7" s="11"/>
    </row>
    <row r="8" spans="1:101" ht="15" customHeight="1" x14ac:dyDescent="0.25">
      <c r="B8" s="141"/>
      <c r="C8" s="141"/>
      <c r="D8" s="141"/>
      <c r="F8" s="40" t="s">
        <v>144</v>
      </c>
      <c r="G8" s="41"/>
      <c r="H8" s="41"/>
      <c r="I8" s="41"/>
      <c r="J8" s="41"/>
      <c r="K8" s="41"/>
      <c r="L8" s="41"/>
      <c r="M8" s="41"/>
      <c r="N8" s="42"/>
      <c r="O8" s="42"/>
      <c r="P8" s="43" t="str">
        <f>+IF((P58+P67)&gt;0,"SI","NO")</f>
        <v>NO</v>
      </c>
      <c r="Q8" s="43" t="str">
        <f t="shared" ref="Q8:CL8" si="0">+IF((Q58+Q67)&gt;0,"SI","NO")</f>
        <v>NO</v>
      </c>
      <c r="R8" s="43" t="str">
        <f t="shared" si="0"/>
        <v>NO</v>
      </c>
      <c r="S8" s="43" t="str">
        <f t="shared" si="0"/>
        <v>NO</v>
      </c>
      <c r="T8" s="43" t="str">
        <f t="shared" si="0"/>
        <v>SI</v>
      </c>
      <c r="U8" s="43" t="str">
        <f t="shared" si="0"/>
        <v>SI</v>
      </c>
      <c r="V8" s="43" t="str">
        <f t="shared" si="0"/>
        <v>NO</v>
      </c>
      <c r="W8" s="43" t="str">
        <f t="shared" si="0"/>
        <v>SI</v>
      </c>
      <c r="X8" s="43" t="str">
        <f t="shared" si="0"/>
        <v>NO</v>
      </c>
      <c r="Y8" s="43" t="str">
        <f t="shared" si="0"/>
        <v>SI</v>
      </c>
      <c r="Z8" s="43" t="str">
        <f t="shared" si="0"/>
        <v>NO</v>
      </c>
      <c r="AA8" s="43" t="str">
        <f t="shared" si="0"/>
        <v>NO</v>
      </c>
      <c r="AB8" s="43" t="str">
        <f t="shared" si="0"/>
        <v>SI</v>
      </c>
      <c r="AC8" s="43" t="str">
        <f t="shared" si="0"/>
        <v>SI</v>
      </c>
      <c r="AD8" s="43" t="str">
        <f t="shared" si="0"/>
        <v>NO</v>
      </c>
      <c r="AE8" s="43" t="str">
        <f t="shared" si="0"/>
        <v>SI</v>
      </c>
      <c r="AF8" s="43" t="str">
        <f t="shared" si="0"/>
        <v>SI</v>
      </c>
      <c r="AG8" s="43" t="str">
        <f t="shared" si="0"/>
        <v>SI</v>
      </c>
      <c r="AH8" s="43" t="str">
        <f t="shared" si="0"/>
        <v>NO</v>
      </c>
      <c r="AI8" s="43" t="str">
        <f t="shared" si="0"/>
        <v>NO</v>
      </c>
      <c r="AJ8" s="43" t="str">
        <f t="shared" si="0"/>
        <v>NO</v>
      </c>
      <c r="AK8" s="43" t="str">
        <f t="shared" si="0"/>
        <v>NO</v>
      </c>
      <c r="AL8" s="43" t="str">
        <f t="shared" si="0"/>
        <v>NO</v>
      </c>
      <c r="AM8" s="43" t="str">
        <f t="shared" si="0"/>
        <v>NO</v>
      </c>
      <c r="AN8" s="43" t="str">
        <f t="shared" si="0"/>
        <v>NO</v>
      </c>
      <c r="AO8" s="43" t="str">
        <f t="shared" si="0"/>
        <v>SI</v>
      </c>
      <c r="AP8" s="43" t="str">
        <f t="shared" si="0"/>
        <v>SI</v>
      </c>
      <c r="AQ8" s="43" t="str">
        <f t="shared" si="0"/>
        <v>NO</v>
      </c>
      <c r="AR8" s="43" t="str">
        <f t="shared" si="0"/>
        <v>NO</v>
      </c>
      <c r="AS8" s="43" t="str">
        <f t="shared" si="0"/>
        <v>NO</v>
      </c>
      <c r="AT8" s="43" t="str">
        <f t="shared" si="0"/>
        <v>NO</v>
      </c>
      <c r="AU8" s="43" t="str">
        <f t="shared" si="0"/>
        <v>NO</v>
      </c>
      <c r="AV8" s="43" t="str">
        <f t="shared" si="0"/>
        <v>SI</v>
      </c>
      <c r="AW8" s="43" t="str">
        <f t="shared" si="0"/>
        <v>NO</v>
      </c>
      <c r="AX8" s="43" t="str">
        <f t="shared" si="0"/>
        <v>SI</v>
      </c>
      <c r="AY8" s="43" t="str">
        <f t="shared" si="0"/>
        <v>NO</v>
      </c>
      <c r="AZ8" s="43" t="str">
        <f t="shared" si="0"/>
        <v>SI</v>
      </c>
      <c r="BA8" s="43" t="str">
        <f t="shared" si="0"/>
        <v>NO</v>
      </c>
      <c r="BB8" s="43" t="str">
        <f t="shared" si="0"/>
        <v>SI</v>
      </c>
      <c r="BC8" s="43" t="str">
        <f t="shared" si="0"/>
        <v>NO</v>
      </c>
      <c r="BD8" s="43" t="str">
        <f t="shared" si="0"/>
        <v>NO</v>
      </c>
      <c r="BE8" s="43" t="str">
        <f t="shared" si="0"/>
        <v>NO</v>
      </c>
      <c r="BF8" s="43" t="str">
        <f t="shared" si="0"/>
        <v>NO</v>
      </c>
      <c r="BG8" s="43" t="str">
        <f t="shared" si="0"/>
        <v>SI</v>
      </c>
      <c r="BH8" s="43" t="str">
        <f t="shared" si="0"/>
        <v>SI</v>
      </c>
      <c r="BI8" s="43" t="str">
        <f t="shared" si="0"/>
        <v>NO</v>
      </c>
      <c r="BJ8" s="43" t="str">
        <f t="shared" si="0"/>
        <v>NO</v>
      </c>
      <c r="BK8" s="43" t="str">
        <f t="shared" si="0"/>
        <v>NO</v>
      </c>
      <c r="BL8" s="43" t="str">
        <f t="shared" si="0"/>
        <v>SI</v>
      </c>
      <c r="BM8" s="43" t="str">
        <f t="shared" si="0"/>
        <v>SI</v>
      </c>
      <c r="BN8" s="43" t="str">
        <f t="shared" si="0"/>
        <v>NO</v>
      </c>
      <c r="BO8" s="43" t="str">
        <f t="shared" si="0"/>
        <v>SI</v>
      </c>
      <c r="BP8" s="43" t="str">
        <f t="shared" si="0"/>
        <v>NO</v>
      </c>
      <c r="BQ8" s="43" t="str">
        <f t="shared" si="0"/>
        <v>NO</v>
      </c>
      <c r="BR8" s="43" t="str">
        <f t="shared" si="0"/>
        <v>SI</v>
      </c>
      <c r="BS8" s="43" t="str">
        <f t="shared" si="0"/>
        <v>SI</v>
      </c>
      <c r="BT8" s="43" t="str">
        <f t="shared" si="0"/>
        <v>NO</v>
      </c>
      <c r="BU8" s="43" t="str">
        <f t="shared" si="0"/>
        <v>NO</v>
      </c>
      <c r="BV8" s="43" t="str">
        <f t="shared" si="0"/>
        <v>NO</v>
      </c>
      <c r="BW8" s="43" t="str">
        <f t="shared" si="0"/>
        <v>NO</v>
      </c>
      <c r="BX8" s="43" t="str">
        <f t="shared" si="0"/>
        <v>NO</v>
      </c>
      <c r="BY8" s="43" t="str">
        <f t="shared" si="0"/>
        <v>NO</v>
      </c>
      <c r="BZ8" s="43" t="str">
        <f t="shared" si="0"/>
        <v>NO</v>
      </c>
      <c r="CA8" s="43" t="str">
        <f t="shared" si="0"/>
        <v>NO</v>
      </c>
      <c r="CB8" s="43" t="str">
        <f t="shared" si="0"/>
        <v>NO</v>
      </c>
      <c r="CC8" s="43" t="str">
        <f t="shared" si="0"/>
        <v>NO</v>
      </c>
      <c r="CD8" s="43" t="str">
        <f t="shared" si="0"/>
        <v>NO</v>
      </c>
      <c r="CE8" s="43" t="str">
        <f t="shared" si="0"/>
        <v>NO</v>
      </c>
      <c r="CF8" s="43" t="str">
        <f t="shared" si="0"/>
        <v>SI</v>
      </c>
      <c r="CG8" s="43" t="str">
        <f t="shared" si="0"/>
        <v>SI</v>
      </c>
      <c r="CH8" s="43" t="str">
        <f t="shared" si="0"/>
        <v>SI</v>
      </c>
      <c r="CI8" s="43" t="str">
        <f t="shared" si="0"/>
        <v>SI</v>
      </c>
      <c r="CJ8" s="43" t="str">
        <f t="shared" si="0"/>
        <v>SI</v>
      </c>
      <c r="CK8" s="43" t="str">
        <f t="shared" si="0"/>
        <v>NO</v>
      </c>
      <c r="CL8" s="43" t="str">
        <f t="shared" si="0"/>
        <v>SI</v>
      </c>
      <c r="CM8" s="43" t="str">
        <f>+IF((CM58+CM67)&gt;0,"SI","NO")</f>
        <v>SI</v>
      </c>
      <c r="CN8" s="43" t="str">
        <f>+IF((CN58+CN67)&gt;0,"SI","NO")</f>
        <v>NO</v>
      </c>
      <c r="CO8" s="43" t="str">
        <f>+IF((CO58+CO67)&gt;0,"SI","NO")</f>
        <v>SI</v>
      </c>
      <c r="CP8" s="43" t="str">
        <f>+IF((CP58+CP67)&gt;0,"SI","NO")</f>
        <v>SI</v>
      </c>
      <c r="CQ8" s="44" t="str">
        <f>+IF((CQ58+CQ67)&gt;0,"SI","NO")</f>
        <v>SI</v>
      </c>
      <c r="CR8" s="11"/>
      <c r="CS8" s="104"/>
      <c r="CT8" s="104"/>
      <c r="CU8" s="110"/>
      <c r="CV8" s="11"/>
      <c r="CW8" s="11"/>
    </row>
    <row r="9" spans="1:101" ht="15" customHeight="1" thickBot="1" x14ac:dyDescent="0.3">
      <c r="B9" s="141"/>
      <c r="C9" s="141"/>
      <c r="D9" s="141"/>
      <c r="F9" s="45" t="s">
        <v>131</v>
      </c>
      <c r="G9" s="46"/>
      <c r="H9" s="46"/>
      <c r="I9" s="46"/>
      <c r="J9" s="46"/>
      <c r="K9" s="46"/>
      <c r="L9" s="46">
        <f>+COUNTIF(P8:CQ8,"SI")</f>
        <v>32</v>
      </c>
      <c r="M9" s="46"/>
      <c r="N9" s="47"/>
      <c r="O9" s="47"/>
      <c r="P9" s="48">
        <v>0</v>
      </c>
      <c r="Q9" s="48">
        <v>0</v>
      </c>
      <c r="R9" s="48">
        <v>0</v>
      </c>
      <c r="S9" s="48">
        <v>0</v>
      </c>
      <c r="T9" s="48">
        <v>2</v>
      </c>
      <c r="U9" s="48">
        <v>2</v>
      </c>
      <c r="V9" s="48">
        <v>0</v>
      </c>
      <c r="W9" s="48">
        <v>2</v>
      </c>
      <c r="X9" s="48">
        <v>0</v>
      </c>
      <c r="Y9" s="48">
        <v>2</v>
      </c>
      <c r="Z9" s="48">
        <v>0</v>
      </c>
      <c r="AA9" s="48">
        <v>0</v>
      </c>
      <c r="AB9" s="48">
        <v>1</v>
      </c>
      <c r="AC9" s="48">
        <v>2</v>
      </c>
      <c r="AD9" s="48">
        <v>0</v>
      </c>
      <c r="AE9" s="48">
        <v>2</v>
      </c>
      <c r="AF9" s="48">
        <v>1</v>
      </c>
      <c r="AG9" s="48">
        <v>1</v>
      </c>
      <c r="AH9" s="48">
        <v>0</v>
      </c>
      <c r="AI9" s="48">
        <v>0</v>
      </c>
      <c r="AJ9" s="48">
        <v>0</v>
      </c>
      <c r="AK9" s="48">
        <v>0</v>
      </c>
      <c r="AL9" s="48">
        <v>0</v>
      </c>
      <c r="AM9" s="48">
        <v>0</v>
      </c>
      <c r="AN9" s="48">
        <v>0</v>
      </c>
      <c r="AO9" s="48">
        <v>1</v>
      </c>
      <c r="AP9" s="48">
        <v>1</v>
      </c>
      <c r="AQ9" s="48">
        <v>0</v>
      </c>
      <c r="AR9" s="48">
        <v>0</v>
      </c>
      <c r="AS9" s="48">
        <v>0</v>
      </c>
      <c r="AT9" s="48">
        <v>0</v>
      </c>
      <c r="AU9" s="48">
        <v>0</v>
      </c>
      <c r="AV9" s="48">
        <v>2</v>
      </c>
      <c r="AW9" s="48">
        <v>0</v>
      </c>
      <c r="AX9" s="48">
        <v>2</v>
      </c>
      <c r="AY9" s="48">
        <v>0</v>
      </c>
      <c r="AZ9" s="48">
        <v>2</v>
      </c>
      <c r="BA9" s="48">
        <v>0</v>
      </c>
      <c r="BB9" s="48">
        <v>1</v>
      </c>
      <c r="BC9" s="48">
        <v>0</v>
      </c>
      <c r="BD9" s="48">
        <v>0</v>
      </c>
      <c r="BE9" s="48">
        <v>0</v>
      </c>
      <c r="BF9" s="48">
        <v>0</v>
      </c>
      <c r="BG9" s="48">
        <v>1</v>
      </c>
      <c r="BH9" s="48">
        <v>3</v>
      </c>
      <c r="BI9" s="48">
        <v>0</v>
      </c>
      <c r="BJ9" s="48">
        <v>0</v>
      </c>
      <c r="BK9" s="48">
        <v>0</v>
      </c>
      <c r="BL9" s="48">
        <v>3</v>
      </c>
      <c r="BM9" s="48">
        <v>2</v>
      </c>
      <c r="BN9" s="48">
        <v>0</v>
      </c>
      <c r="BO9" s="48">
        <v>2</v>
      </c>
      <c r="BP9" s="48">
        <v>0</v>
      </c>
      <c r="BQ9" s="48">
        <v>0</v>
      </c>
      <c r="BR9" s="48">
        <v>2</v>
      </c>
      <c r="BS9" s="48">
        <v>2</v>
      </c>
      <c r="BT9" s="48">
        <v>0</v>
      </c>
      <c r="BU9" s="48">
        <v>0</v>
      </c>
      <c r="BV9" s="48">
        <v>0</v>
      </c>
      <c r="BW9" s="48">
        <v>0</v>
      </c>
      <c r="BX9" s="48">
        <v>0</v>
      </c>
      <c r="BY9" s="48">
        <v>0</v>
      </c>
      <c r="BZ9" s="48">
        <v>0</v>
      </c>
      <c r="CA9" s="48">
        <v>0</v>
      </c>
      <c r="CB9" s="48">
        <v>0</v>
      </c>
      <c r="CC9" s="48">
        <v>0</v>
      </c>
      <c r="CD9" s="48">
        <v>0</v>
      </c>
      <c r="CE9" s="48">
        <v>0</v>
      </c>
      <c r="CF9" s="48">
        <v>2</v>
      </c>
      <c r="CG9" s="48">
        <v>3</v>
      </c>
      <c r="CH9" s="48">
        <v>3</v>
      </c>
      <c r="CI9" s="48">
        <v>2</v>
      </c>
      <c r="CJ9" s="48">
        <v>2</v>
      </c>
      <c r="CK9" s="48">
        <v>0</v>
      </c>
      <c r="CL9" s="48">
        <v>2</v>
      </c>
      <c r="CM9" s="48">
        <v>1</v>
      </c>
      <c r="CN9" s="48">
        <v>0</v>
      </c>
      <c r="CO9" s="48">
        <v>3</v>
      </c>
      <c r="CP9" s="48">
        <v>2</v>
      </c>
      <c r="CQ9" s="49">
        <v>2</v>
      </c>
      <c r="CR9" s="11"/>
      <c r="CS9" s="108" t="s">
        <v>179</v>
      </c>
      <c r="CT9" s="108" t="s">
        <v>180</v>
      </c>
      <c r="CU9" s="111" t="s">
        <v>181</v>
      </c>
      <c r="CV9" s="11"/>
      <c r="CW9" s="11"/>
    </row>
    <row r="10" spans="1:101" ht="15" customHeight="1" x14ac:dyDescent="0.25">
      <c r="B10" s="141"/>
      <c r="C10" s="141"/>
      <c r="D10" s="141"/>
      <c r="F10" s="3"/>
      <c r="G10" s="12"/>
      <c r="H10" s="12"/>
      <c r="I10" s="12"/>
      <c r="J10" s="12"/>
      <c r="K10" s="12"/>
      <c r="L10" s="12"/>
      <c r="M10" s="12"/>
      <c r="P10" s="21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1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1"/>
      <c r="AX10" s="22"/>
      <c r="AY10" s="22"/>
      <c r="AZ10" s="22"/>
      <c r="BA10" s="22"/>
      <c r="BB10" s="22"/>
      <c r="BC10" s="22"/>
      <c r="BD10" s="22"/>
      <c r="BE10" s="21"/>
      <c r="BF10" s="22"/>
      <c r="BG10" s="22"/>
      <c r="BH10" s="22"/>
      <c r="BI10" s="21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1"/>
      <c r="BV10" s="21"/>
      <c r="BW10" s="21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1"/>
      <c r="CL10" s="21"/>
      <c r="CM10" s="22"/>
      <c r="CN10" s="22"/>
      <c r="CO10" s="21"/>
      <c r="CP10" s="21"/>
      <c r="CQ10" s="22"/>
      <c r="CR10" s="11"/>
      <c r="CS10" s="104"/>
      <c r="CT10" s="104"/>
      <c r="CU10" s="110"/>
      <c r="CV10" s="11"/>
      <c r="CW10" s="11"/>
    </row>
    <row r="11" spans="1:101" x14ac:dyDescent="0.25">
      <c r="A11">
        <f>+E23</f>
        <v>12</v>
      </c>
      <c r="F11" s="3" t="s">
        <v>3</v>
      </c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</row>
    <row r="12" spans="1:101" x14ac:dyDescent="0.25">
      <c r="B12" s="10"/>
      <c r="E12" s="8">
        <v>1</v>
      </c>
      <c r="F12" t="s">
        <v>1</v>
      </c>
      <c r="O12" s="26">
        <v>5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5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7">
        <v>0</v>
      </c>
      <c r="AF12" s="27">
        <v>0</v>
      </c>
      <c r="AG12" s="27">
        <v>5</v>
      </c>
      <c r="AH12" s="27">
        <v>0</v>
      </c>
      <c r="AI12" s="27">
        <v>0</v>
      </c>
      <c r="AJ12" s="27">
        <v>0</v>
      </c>
      <c r="AK12" s="27">
        <v>0</v>
      </c>
      <c r="AL12" s="27">
        <v>0</v>
      </c>
      <c r="AM12" s="27">
        <v>0</v>
      </c>
      <c r="AN12" s="27">
        <v>0</v>
      </c>
      <c r="AO12" s="27">
        <v>0</v>
      </c>
      <c r="AP12" s="27">
        <v>0</v>
      </c>
      <c r="AQ12" s="27">
        <v>0</v>
      </c>
      <c r="AR12" s="27">
        <v>0</v>
      </c>
      <c r="AS12" s="27">
        <v>0</v>
      </c>
      <c r="AT12" s="27">
        <v>0</v>
      </c>
      <c r="AU12" s="27">
        <v>0</v>
      </c>
      <c r="AV12" s="27">
        <v>0</v>
      </c>
      <c r="AW12" s="27">
        <v>0</v>
      </c>
      <c r="AX12" s="27">
        <v>5</v>
      </c>
      <c r="AY12" s="27">
        <v>0</v>
      </c>
      <c r="AZ12" s="27">
        <v>0</v>
      </c>
      <c r="BA12" s="27">
        <v>0</v>
      </c>
      <c r="BB12" s="27">
        <v>0</v>
      </c>
      <c r="BC12" s="27">
        <v>0</v>
      </c>
      <c r="BD12" s="27">
        <v>0</v>
      </c>
      <c r="BE12" s="27">
        <v>0</v>
      </c>
      <c r="BF12" s="27">
        <v>0</v>
      </c>
      <c r="BG12" s="27">
        <v>0</v>
      </c>
      <c r="BH12" s="27">
        <v>5</v>
      </c>
      <c r="BI12" s="27">
        <v>5</v>
      </c>
      <c r="BJ12" s="27">
        <v>5</v>
      </c>
      <c r="BK12" s="27">
        <v>5</v>
      </c>
      <c r="BL12" s="27">
        <v>0</v>
      </c>
      <c r="BM12" s="27">
        <v>5</v>
      </c>
      <c r="BN12" s="27">
        <v>5</v>
      </c>
      <c r="BO12" s="27">
        <v>5</v>
      </c>
      <c r="BP12" s="27">
        <v>0</v>
      </c>
      <c r="BQ12" s="27">
        <v>0</v>
      </c>
      <c r="BR12" s="27">
        <v>3</v>
      </c>
      <c r="BS12" s="27">
        <v>5</v>
      </c>
      <c r="BT12" s="27">
        <v>0</v>
      </c>
      <c r="BU12" s="27">
        <v>0</v>
      </c>
      <c r="BV12" s="27">
        <v>0</v>
      </c>
      <c r="BW12" s="27">
        <v>0</v>
      </c>
      <c r="BX12" s="27">
        <v>0</v>
      </c>
      <c r="BY12" s="27">
        <v>0</v>
      </c>
      <c r="BZ12" s="27">
        <v>0</v>
      </c>
      <c r="CA12" s="27">
        <v>0</v>
      </c>
      <c r="CB12" s="27">
        <v>0</v>
      </c>
      <c r="CC12" s="27">
        <v>0</v>
      </c>
      <c r="CD12" s="27">
        <v>0</v>
      </c>
      <c r="CE12" s="27">
        <v>0</v>
      </c>
      <c r="CF12" s="27">
        <v>1</v>
      </c>
      <c r="CG12" s="27">
        <v>0</v>
      </c>
      <c r="CH12" s="27">
        <v>0</v>
      </c>
      <c r="CI12" s="27">
        <v>0</v>
      </c>
      <c r="CJ12" s="27">
        <v>0</v>
      </c>
      <c r="CK12" s="27">
        <v>0</v>
      </c>
      <c r="CL12" s="27">
        <v>0</v>
      </c>
      <c r="CM12" s="27">
        <v>5</v>
      </c>
      <c r="CN12" s="27">
        <v>0</v>
      </c>
      <c r="CO12" s="27">
        <v>0</v>
      </c>
      <c r="CP12" s="27">
        <v>0</v>
      </c>
      <c r="CQ12" s="27">
        <v>0</v>
      </c>
      <c r="CS12" s="103">
        <f>AVERAGE(P12:CQ12)</f>
        <v>0.8</v>
      </c>
      <c r="CT12" s="103">
        <f>STDEVA(P12:CQ12)</f>
        <v>1.8099583882201844</v>
      </c>
      <c r="CU12" s="109">
        <f>+CS12/O12</f>
        <v>0.16</v>
      </c>
      <c r="CV12">
        <f>SKEW(P12:CQ12)</f>
        <v>1.8960085547470769</v>
      </c>
      <c r="CW12" s="67"/>
    </row>
    <row r="13" spans="1:101" x14ac:dyDescent="0.25">
      <c r="B13" s="10"/>
      <c r="E13" s="8">
        <v>2</v>
      </c>
      <c r="F13" t="s">
        <v>0</v>
      </c>
      <c r="O13" s="26">
        <v>5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  <c r="AC13" s="27">
        <v>0</v>
      </c>
      <c r="AD13" s="27">
        <v>0</v>
      </c>
      <c r="AE13" s="27">
        <v>0</v>
      </c>
      <c r="AF13" s="27">
        <v>0</v>
      </c>
      <c r="AG13" s="27">
        <v>2</v>
      </c>
      <c r="AH13" s="27">
        <v>0</v>
      </c>
      <c r="AI13" s="27">
        <v>0</v>
      </c>
      <c r="AJ13" s="27">
        <v>0</v>
      </c>
      <c r="AK13" s="27">
        <v>0</v>
      </c>
      <c r="AL13" s="27">
        <v>0</v>
      </c>
      <c r="AM13" s="27">
        <v>0</v>
      </c>
      <c r="AN13" s="27">
        <v>0</v>
      </c>
      <c r="AO13" s="27">
        <v>1</v>
      </c>
      <c r="AP13" s="27">
        <v>1</v>
      </c>
      <c r="AQ13" s="27">
        <v>0</v>
      </c>
      <c r="AR13" s="27">
        <v>0</v>
      </c>
      <c r="AS13" s="27">
        <v>0</v>
      </c>
      <c r="AT13" s="27">
        <v>0</v>
      </c>
      <c r="AU13" s="27">
        <v>0</v>
      </c>
      <c r="AV13" s="27">
        <v>0</v>
      </c>
      <c r="AW13" s="27">
        <v>0</v>
      </c>
      <c r="AX13" s="27">
        <v>5</v>
      </c>
      <c r="AY13" s="27">
        <v>0</v>
      </c>
      <c r="AZ13" s="27">
        <v>0</v>
      </c>
      <c r="BA13" s="27">
        <v>0</v>
      </c>
      <c r="BB13" s="27">
        <v>0</v>
      </c>
      <c r="BC13" s="27">
        <v>0</v>
      </c>
      <c r="BD13" s="27">
        <v>0</v>
      </c>
      <c r="BE13" s="27">
        <v>0</v>
      </c>
      <c r="BF13" s="27">
        <v>0</v>
      </c>
      <c r="BG13" s="27">
        <v>0</v>
      </c>
      <c r="BH13" s="27">
        <v>5</v>
      </c>
      <c r="BI13" s="27">
        <v>0</v>
      </c>
      <c r="BJ13" s="27">
        <v>0</v>
      </c>
      <c r="BK13" s="27">
        <v>0</v>
      </c>
      <c r="BL13" s="27">
        <v>0</v>
      </c>
      <c r="BM13" s="27">
        <v>5</v>
      </c>
      <c r="BN13" s="27">
        <v>0</v>
      </c>
      <c r="BO13" s="27">
        <v>0</v>
      </c>
      <c r="BP13" s="27">
        <v>0</v>
      </c>
      <c r="BQ13" s="27">
        <v>0</v>
      </c>
      <c r="BR13" s="27">
        <v>2</v>
      </c>
      <c r="BS13" s="27">
        <v>5</v>
      </c>
      <c r="BT13" s="27">
        <v>0</v>
      </c>
      <c r="BU13" s="27">
        <v>0</v>
      </c>
      <c r="BV13" s="27">
        <v>0</v>
      </c>
      <c r="BW13" s="27">
        <v>0</v>
      </c>
      <c r="BX13" s="27">
        <v>0</v>
      </c>
      <c r="BY13" s="27">
        <v>0</v>
      </c>
      <c r="BZ13" s="27">
        <v>0</v>
      </c>
      <c r="CA13" s="27">
        <v>0</v>
      </c>
      <c r="CB13" s="27">
        <v>0</v>
      </c>
      <c r="CC13" s="27">
        <v>0</v>
      </c>
      <c r="CD13" s="27">
        <v>0</v>
      </c>
      <c r="CE13" s="27">
        <v>0</v>
      </c>
      <c r="CF13" s="27">
        <v>1</v>
      </c>
      <c r="CG13" s="27">
        <v>0</v>
      </c>
      <c r="CH13" s="27">
        <v>0</v>
      </c>
      <c r="CI13" s="27">
        <v>5</v>
      </c>
      <c r="CJ13" s="27">
        <v>0</v>
      </c>
      <c r="CK13" s="27">
        <v>1</v>
      </c>
      <c r="CL13" s="27">
        <v>5</v>
      </c>
      <c r="CM13" s="27">
        <v>5</v>
      </c>
      <c r="CN13" s="27">
        <v>1</v>
      </c>
      <c r="CO13" s="27">
        <v>1</v>
      </c>
      <c r="CP13" s="27">
        <v>0</v>
      </c>
      <c r="CQ13" s="27">
        <v>1</v>
      </c>
      <c r="CS13" s="103">
        <f t="shared" ref="CS13:CS76" si="1">AVERAGE(P13:CQ13)</f>
        <v>0.57499999999999996</v>
      </c>
      <c r="CT13" s="103">
        <f t="shared" ref="CT13:CT76" si="2">STDEVA(P13:CQ13)</f>
        <v>1.4388374350693556</v>
      </c>
      <c r="CU13" s="109">
        <f t="shared" ref="CU13:CU24" si="3">+CS13/O13</f>
        <v>0.11499999999999999</v>
      </c>
      <c r="CW13" s="67"/>
    </row>
    <row r="14" spans="1:101" x14ac:dyDescent="0.25">
      <c r="B14" s="10"/>
      <c r="E14" s="8">
        <v>3</v>
      </c>
      <c r="F14" t="s">
        <v>117</v>
      </c>
      <c r="O14" s="26">
        <v>5</v>
      </c>
      <c r="P14" s="27">
        <v>0</v>
      </c>
      <c r="Q14" s="27">
        <v>0</v>
      </c>
      <c r="R14" s="27">
        <v>0</v>
      </c>
      <c r="S14" s="27">
        <v>0</v>
      </c>
      <c r="T14" s="27">
        <v>3</v>
      </c>
      <c r="U14" s="27">
        <v>2</v>
      </c>
      <c r="V14" s="27">
        <v>0</v>
      </c>
      <c r="W14" s="27">
        <v>0</v>
      </c>
      <c r="X14" s="27">
        <v>0</v>
      </c>
      <c r="Y14" s="27">
        <v>1</v>
      </c>
      <c r="Z14" s="27">
        <v>1</v>
      </c>
      <c r="AA14" s="27">
        <v>0</v>
      </c>
      <c r="AB14" s="27">
        <v>0</v>
      </c>
      <c r="AC14" s="27">
        <v>0</v>
      </c>
      <c r="AD14" s="27">
        <v>0</v>
      </c>
      <c r="AE14" s="27">
        <v>0</v>
      </c>
      <c r="AF14" s="27">
        <v>0</v>
      </c>
      <c r="AG14" s="27">
        <v>1</v>
      </c>
      <c r="AH14" s="27">
        <v>0</v>
      </c>
      <c r="AI14" s="27">
        <v>0</v>
      </c>
      <c r="AJ14" s="27">
        <v>0</v>
      </c>
      <c r="AK14" s="27">
        <v>0</v>
      </c>
      <c r="AL14" s="27">
        <v>0</v>
      </c>
      <c r="AM14" s="27">
        <v>1</v>
      </c>
      <c r="AN14" s="27">
        <v>2</v>
      </c>
      <c r="AO14" s="27">
        <v>0</v>
      </c>
      <c r="AP14" s="27">
        <v>4</v>
      </c>
      <c r="AQ14" s="27">
        <v>0</v>
      </c>
      <c r="AR14" s="27">
        <v>0</v>
      </c>
      <c r="AS14" s="27">
        <v>0</v>
      </c>
      <c r="AT14" s="27">
        <v>0</v>
      </c>
      <c r="AU14" s="27">
        <v>0</v>
      </c>
      <c r="AV14" s="27">
        <v>0</v>
      </c>
      <c r="AW14" s="27">
        <v>0</v>
      </c>
      <c r="AX14" s="27">
        <v>0</v>
      </c>
      <c r="AY14" s="27">
        <v>0</v>
      </c>
      <c r="AZ14" s="27">
        <v>3</v>
      </c>
      <c r="BA14" s="27">
        <v>0</v>
      </c>
      <c r="BB14" s="27">
        <v>4</v>
      </c>
      <c r="BC14" s="27">
        <v>0</v>
      </c>
      <c r="BD14" s="27">
        <v>0</v>
      </c>
      <c r="BE14" s="27">
        <v>0</v>
      </c>
      <c r="BF14" s="27">
        <v>0</v>
      </c>
      <c r="BG14" s="27">
        <v>0</v>
      </c>
      <c r="BH14" s="27">
        <v>3</v>
      </c>
      <c r="BI14" s="27">
        <v>3</v>
      </c>
      <c r="BJ14" s="27">
        <v>0</v>
      </c>
      <c r="BK14" s="27">
        <v>0</v>
      </c>
      <c r="BL14" s="27">
        <v>4</v>
      </c>
      <c r="BM14" s="27">
        <v>4</v>
      </c>
      <c r="BN14" s="27">
        <v>0</v>
      </c>
      <c r="BO14" s="27">
        <v>3</v>
      </c>
      <c r="BP14" s="27">
        <v>0</v>
      </c>
      <c r="BQ14" s="27">
        <v>0</v>
      </c>
      <c r="BR14" s="27">
        <v>4</v>
      </c>
      <c r="BS14" s="27">
        <v>3</v>
      </c>
      <c r="BT14" s="27">
        <v>0</v>
      </c>
      <c r="BU14" s="27">
        <v>3</v>
      </c>
      <c r="BV14" s="27">
        <v>1</v>
      </c>
      <c r="BW14" s="27">
        <v>3</v>
      </c>
      <c r="BX14" s="27">
        <v>0</v>
      </c>
      <c r="BY14" s="27">
        <v>0</v>
      </c>
      <c r="BZ14" s="27">
        <v>0</v>
      </c>
      <c r="CA14" s="27">
        <v>0</v>
      </c>
      <c r="CB14" s="27">
        <v>0</v>
      </c>
      <c r="CC14" s="27">
        <v>0</v>
      </c>
      <c r="CD14" s="27">
        <v>0</v>
      </c>
      <c r="CE14" s="27">
        <v>0</v>
      </c>
      <c r="CF14" s="27">
        <v>3</v>
      </c>
      <c r="CG14" s="27">
        <v>1</v>
      </c>
      <c r="CH14" s="27">
        <v>0</v>
      </c>
      <c r="CI14" s="27">
        <v>3</v>
      </c>
      <c r="CJ14" s="27">
        <v>0</v>
      </c>
      <c r="CK14" s="27">
        <v>0</v>
      </c>
      <c r="CL14" s="27">
        <v>0</v>
      </c>
      <c r="CM14" s="27">
        <v>0</v>
      </c>
      <c r="CN14" s="27">
        <v>0</v>
      </c>
      <c r="CO14" s="27">
        <v>5</v>
      </c>
      <c r="CP14" s="27">
        <v>2</v>
      </c>
      <c r="CQ14" s="27">
        <v>0</v>
      </c>
      <c r="CS14" s="103">
        <f t="shared" si="1"/>
        <v>0.83750000000000002</v>
      </c>
      <c r="CT14" s="103">
        <f t="shared" si="2"/>
        <v>1.4092259299058427</v>
      </c>
      <c r="CU14" s="109">
        <f t="shared" si="3"/>
        <v>0.16750000000000001</v>
      </c>
      <c r="CW14" s="67"/>
    </row>
    <row r="15" spans="1:101" x14ac:dyDescent="0.25">
      <c r="B15" s="10"/>
      <c r="E15" s="8">
        <v>4</v>
      </c>
      <c r="F15" t="s">
        <v>21</v>
      </c>
      <c r="O15" s="26">
        <v>5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1</v>
      </c>
      <c r="AH15" s="27">
        <v>0</v>
      </c>
      <c r="AI15" s="27">
        <v>0</v>
      </c>
      <c r="AJ15" s="27">
        <v>0</v>
      </c>
      <c r="AK15" s="27">
        <v>0</v>
      </c>
      <c r="AL15" s="27">
        <v>0</v>
      </c>
      <c r="AM15" s="27">
        <v>0</v>
      </c>
      <c r="AN15" s="27">
        <v>0</v>
      </c>
      <c r="AO15" s="27">
        <v>0</v>
      </c>
      <c r="AP15" s="27">
        <v>1</v>
      </c>
      <c r="AQ15" s="27">
        <v>0</v>
      </c>
      <c r="AR15" s="27">
        <v>0</v>
      </c>
      <c r="AS15" s="27">
        <v>0</v>
      </c>
      <c r="AT15" s="27">
        <v>0</v>
      </c>
      <c r="AU15" s="27">
        <v>0</v>
      </c>
      <c r="AV15" s="27">
        <v>0</v>
      </c>
      <c r="AW15" s="27">
        <v>0</v>
      </c>
      <c r="AX15" s="28">
        <v>0</v>
      </c>
      <c r="AY15" s="27">
        <v>0</v>
      </c>
      <c r="AZ15" s="27">
        <v>0</v>
      </c>
      <c r="BA15" s="27">
        <v>0</v>
      </c>
      <c r="BB15" s="27">
        <v>3</v>
      </c>
      <c r="BC15" s="27">
        <v>0</v>
      </c>
      <c r="BD15" s="27">
        <v>0</v>
      </c>
      <c r="BE15" s="27">
        <v>0</v>
      </c>
      <c r="BF15" s="27">
        <v>0</v>
      </c>
      <c r="BG15" s="28">
        <v>0</v>
      </c>
      <c r="BH15" s="28">
        <v>0</v>
      </c>
      <c r="BI15" s="28">
        <v>0</v>
      </c>
      <c r="BJ15" s="28">
        <v>0</v>
      </c>
      <c r="BK15" s="28">
        <v>0</v>
      </c>
      <c r="BL15" s="28">
        <v>3</v>
      </c>
      <c r="BM15" s="28">
        <v>0</v>
      </c>
      <c r="BN15" s="27">
        <v>0</v>
      </c>
      <c r="BO15" s="28">
        <v>0</v>
      </c>
      <c r="BP15" s="28">
        <v>0</v>
      </c>
      <c r="BQ15" s="28">
        <v>0</v>
      </c>
      <c r="BR15" s="28">
        <v>0</v>
      </c>
      <c r="BS15" s="28">
        <v>0</v>
      </c>
      <c r="BT15" s="28">
        <v>0</v>
      </c>
      <c r="BU15" s="28">
        <v>3</v>
      </c>
      <c r="BV15" s="28">
        <v>0</v>
      </c>
      <c r="BW15" s="28">
        <v>2</v>
      </c>
      <c r="BX15" s="28">
        <v>0</v>
      </c>
      <c r="BY15" s="28">
        <v>0</v>
      </c>
      <c r="BZ15" s="28">
        <v>0</v>
      </c>
      <c r="CA15" s="28">
        <v>0</v>
      </c>
      <c r="CB15" s="28">
        <v>0</v>
      </c>
      <c r="CC15" s="28">
        <v>0</v>
      </c>
      <c r="CD15" s="28">
        <v>0</v>
      </c>
      <c r="CE15" s="28">
        <v>0</v>
      </c>
      <c r="CF15" s="28">
        <v>0</v>
      </c>
      <c r="CG15" s="28">
        <v>0</v>
      </c>
      <c r="CH15" s="28">
        <v>0</v>
      </c>
      <c r="CI15" s="28">
        <v>0</v>
      </c>
      <c r="CJ15" s="28">
        <v>0</v>
      </c>
      <c r="CK15" s="28">
        <v>0</v>
      </c>
      <c r="CL15" s="28">
        <v>0</v>
      </c>
      <c r="CM15" s="28">
        <v>0</v>
      </c>
      <c r="CN15" s="28">
        <v>0</v>
      </c>
      <c r="CO15" s="28">
        <v>0</v>
      </c>
      <c r="CP15" s="28">
        <v>0</v>
      </c>
      <c r="CQ15" s="28">
        <v>0</v>
      </c>
      <c r="CR15" s="15"/>
      <c r="CS15" s="103">
        <f t="shared" si="1"/>
        <v>0.16250000000000001</v>
      </c>
      <c r="CT15" s="103">
        <f t="shared" si="2"/>
        <v>0.62528474526269051</v>
      </c>
      <c r="CU15" s="109">
        <f t="shared" si="3"/>
        <v>3.2500000000000001E-2</v>
      </c>
      <c r="CW15" s="67"/>
    </row>
    <row r="16" spans="1:101" x14ac:dyDescent="0.25">
      <c r="B16" s="10"/>
      <c r="E16" s="8">
        <v>5</v>
      </c>
      <c r="F16" t="s">
        <v>27</v>
      </c>
      <c r="O16" s="26">
        <v>5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2</v>
      </c>
      <c r="X16" s="27">
        <v>2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7">
        <v>0</v>
      </c>
      <c r="AF16" s="27">
        <v>0</v>
      </c>
      <c r="AG16" s="27">
        <v>0</v>
      </c>
      <c r="AH16" s="27">
        <v>0</v>
      </c>
      <c r="AI16" s="27">
        <v>0</v>
      </c>
      <c r="AJ16" s="27">
        <v>0</v>
      </c>
      <c r="AK16" s="27">
        <v>0</v>
      </c>
      <c r="AL16" s="27">
        <v>0</v>
      </c>
      <c r="AM16" s="27">
        <v>0</v>
      </c>
      <c r="AN16" s="27">
        <v>3</v>
      </c>
      <c r="AO16" s="27">
        <v>0</v>
      </c>
      <c r="AP16" s="27">
        <v>0</v>
      </c>
      <c r="AQ16" s="27">
        <v>1</v>
      </c>
      <c r="AR16" s="27">
        <v>0</v>
      </c>
      <c r="AS16" s="27">
        <v>0</v>
      </c>
      <c r="AT16" s="27">
        <v>0</v>
      </c>
      <c r="AU16" s="27">
        <v>0</v>
      </c>
      <c r="AV16" s="27">
        <v>1</v>
      </c>
      <c r="AW16" s="27">
        <v>0</v>
      </c>
      <c r="AX16" s="28">
        <v>0</v>
      </c>
      <c r="AY16" s="27">
        <v>0</v>
      </c>
      <c r="AZ16" s="27">
        <v>2</v>
      </c>
      <c r="BA16" s="27">
        <v>0</v>
      </c>
      <c r="BB16" s="27">
        <v>2</v>
      </c>
      <c r="BC16" s="27">
        <v>0</v>
      </c>
      <c r="BD16" s="27">
        <v>0</v>
      </c>
      <c r="BE16" s="27">
        <v>0</v>
      </c>
      <c r="BF16" s="27">
        <v>0</v>
      </c>
      <c r="BG16" s="28">
        <v>0</v>
      </c>
      <c r="BH16" s="28">
        <v>0</v>
      </c>
      <c r="BI16" s="28">
        <v>0</v>
      </c>
      <c r="BJ16" s="28">
        <v>0</v>
      </c>
      <c r="BK16" s="28">
        <v>0</v>
      </c>
      <c r="BL16" s="28">
        <v>0</v>
      </c>
      <c r="BM16" s="28">
        <v>3</v>
      </c>
      <c r="BN16" s="27">
        <v>0</v>
      </c>
      <c r="BO16" s="28">
        <v>1</v>
      </c>
      <c r="BP16" s="28">
        <v>0</v>
      </c>
      <c r="BQ16" s="28">
        <v>0</v>
      </c>
      <c r="BR16" s="28">
        <v>3</v>
      </c>
      <c r="BS16" s="28">
        <v>0</v>
      </c>
      <c r="BT16" s="28">
        <v>0</v>
      </c>
      <c r="BU16" s="28">
        <v>3</v>
      </c>
      <c r="BV16" s="28">
        <v>0</v>
      </c>
      <c r="BW16" s="28">
        <v>0</v>
      </c>
      <c r="BX16" s="28">
        <v>0</v>
      </c>
      <c r="BY16" s="28">
        <v>0</v>
      </c>
      <c r="BZ16" s="28">
        <v>0</v>
      </c>
      <c r="CA16" s="28">
        <v>0</v>
      </c>
      <c r="CB16" s="28">
        <v>0</v>
      </c>
      <c r="CC16" s="28">
        <v>0</v>
      </c>
      <c r="CD16" s="28">
        <v>0</v>
      </c>
      <c r="CE16" s="28">
        <v>0</v>
      </c>
      <c r="CF16" s="28">
        <v>0</v>
      </c>
      <c r="CG16" s="28">
        <v>1</v>
      </c>
      <c r="CH16" s="28">
        <v>2</v>
      </c>
      <c r="CI16" s="28">
        <v>0</v>
      </c>
      <c r="CJ16" s="28">
        <v>3</v>
      </c>
      <c r="CK16" s="28">
        <v>0</v>
      </c>
      <c r="CL16" s="28">
        <v>2</v>
      </c>
      <c r="CM16" s="28">
        <v>1</v>
      </c>
      <c r="CN16" s="28">
        <v>0</v>
      </c>
      <c r="CO16" s="28">
        <v>2</v>
      </c>
      <c r="CP16" s="28">
        <v>1</v>
      </c>
      <c r="CQ16" s="28">
        <v>1</v>
      </c>
      <c r="CR16" s="15"/>
      <c r="CS16" s="103">
        <f t="shared" si="1"/>
        <v>0.45</v>
      </c>
      <c r="CT16" s="103">
        <f t="shared" si="2"/>
        <v>0.89866286042590005</v>
      </c>
      <c r="CU16" s="109">
        <f t="shared" si="3"/>
        <v>0.09</v>
      </c>
      <c r="CW16" s="67"/>
    </row>
    <row r="17" spans="1:101" x14ac:dyDescent="0.25">
      <c r="B17" s="10"/>
      <c r="E17" s="8">
        <v>6</v>
      </c>
      <c r="F17" t="s">
        <v>28</v>
      </c>
      <c r="O17" s="26">
        <v>5</v>
      </c>
      <c r="P17" s="27">
        <v>0</v>
      </c>
      <c r="Q17" s="27">
        <v>0</v>
      </c>
      <c r="R17" s="27">
        <v>0</v>
      </c>
      <c r="S17" s="27">
        <v>0</v>
      </c>
      <c r="T17" s="27">
        <v>2</v>
      </c>
      <c r="U17" s="27">
        <v>5</v>
      </c>
      <c r="V17" s="27">
        <v>0</v>
      </c>
      <c r="W17" s="27">
        <v>2</v>
      </c>
      <c r="X17" s="27">
        <v>2</v>
      </c>
      <c r="Y17" s="27">
        <v>1</v>
      </c>
      <c r="Z17" s="27">
        <v>2</v>
      </c>
      <c r="AA17" s="27">
        <v>0</v>
      </c>
      <c r="AB17" s="27">
        <v>0</v>
      </c>
      <c r="AC17" s="27">
        <v>0</v>
      </c>
      <c r="AD17" s="27">
        <v>0</v>
      </c>
      <c r="AE17" s="27">
        <v>0</v>
      </c>
      <c r="AF17" s="27">
        <v>0</v>
      </c>
      <c r="AG17" s="27">
        <v>4</v>
      </c>
      <c r="AH17" s="27">
        <v>0</v>
      </c>
      <c r="AI17" s="27">
        <v>0</v>
      </c>
      <c r="AJ17" s="27">
        <v>0</v>
      </c>
      <c r="AK17" s="27">
        <v>0</v>
      </c>
      <c r="AL17" s="27">
        <v>0</v>
      </c>
      <c r="AM17" s="27">
        <v>1</v>
      </c>
      <c r="AN17" s="27">
        <v>3</v>
      </c>
      <c r="AO17" s="27">
        <v>1</v>
      </c>
      <c r="AP17" s="27">
        <v>1</v>
      </c>
      <c r="AQ17" s="27">
        <v>1</v>
      </c>
      <c r="AR17" s="27">
        <v>0</v>
      </c>
      <c r="AS17" s="27">
        <v>0</v>
      </c>
      <c r="AT17" s="27">
        <v>0</v>
      </c>
      <c r="AU17" s="27">
        <v>0</v>
      </c>
      <c r="AV17" s="27">
        <v>1</v>
      </c>
      <c r="AW17" s="27">
        <v>0</v>
      </c>
      <c r="AX17" s="28">
        <v>3</v>
      </c>
      <c r="AY17" s="27">
        <v>0</v>
      </c>
      <c r="AZ17" s="27">
        <v>2</v>
      </c>
      <c r="BA17" s="27">
        <v>0</v>
      </c>
      <c r="BB17" s="27">
        <v>2</v>
      </c>
      <c r="BC17" s="27">
        <v>0</v>
      </c>
      <c r="BD17" s="27">
        <v>0</v>
      </c>
      <c r="BE17" s="27">
        <v>0</v>
      </c>
      <c r="BF17" s="27">
        <v>0</v>
      </c>
      <c r="BG17" s="28">
        <v>0</v>
      </c>
      <c r="BH17" s="28">
        <v>3</v>
      </c>
      <c r="BI17" s="28">
        <v>1</v>
      </c>
      <c r="BJ17" s="28">
        <v>0</v>
      </c>
      <c r="BK17" s="28">
        <v>0</v>
      </c>
      <c r="BL17" s="28">
        <v>4</v>
      </c>
      <c r="BM17" s="28">
        <v>3</v>
      </c>
      <c r="BN17" s="27">
        <v>0</v>
      </c>
      <c r="BO17" s="28">
        <v>3</v>
      </c>
      <c r="BP17" s="28">
        <v>0</v>
      </c>
      <c r="BQ17" s="28">
        <v>0</v>
      </c>
      <c r="BR17" s="28">
        <v>3</v>
      </c>
      <c r="BS17" s="28">
        <v>3</v>
      </c>
      <c r="BT17" s="28">
        <v>0</v>
      </c>
      <c r="BU17" s="28">
        <v>3</v>
      </c>
      <c r="BV17" s="28">
        <v>0</v>
      </c>
      <c r="BW17" s="28">
        <v>0</v>
      </c>
      <c r="BX17" s="28">
        <v>0</v>
      </c>
      <c r="BY17" s="28">
        <v>0</v>
      </c>
      <c r="BZ17" s="28">
        <v>0</v>
      </c>
      <c r="CA17" s="28">
        <v>0</v>
      </c>
      <c r="CB17" s="28">
        <v>0</v>
      </c>
      <c r="CC17" s="28">
        <v>0</v>
      </c>
      <c r="CD17" s="28">
        <v>0</v>
      </c>
      <c r="CE17" s="28">
        <v>0</v>
      </c>
      <c r="CF17" s="28">
        <v>3</v>
      </c>
      <c r="CG17" s="28">
        <v>3</v>
      </c>
      <c r="CH17" s="28">
        <v>2</v>
      </c>
      <c r="CI17" s="28">
        <v>3</v>
      </c>
      <c r="CJ17" s="28">
        <v>3</v>
      </c>
      <c r="CK17" s="28">
        <v>1</v>
      </c>
      <c r="CL17" s="28">
        <v>3</v>
      </c>
      <c r="CM17" s="28">
        <v>2</v>
      </c>
      <c r="CN17" s="28">
        <v>0</v>
      </c>
      <c r="CO17" s="28">
        <v>5</v>
      </c>
      <c r="CP17" s="28">
        <v>5</v>
      </c>
      <c r="CQ17" s="28">
        <v>0</v>
      </c>
      <c r="CR17" s="15"/>
      <c r="CS17" s="103">
        <f t="shared" si="1"/>
        <v>1.075</v>
      </c>
      <c r="CT17" s="103">
        <f t="shared" si="2"/>
        <v>1.4736074739705185</v>
      </c>
      <c r="CU17" s="109">
        <f t="shared" si="3"/>
        <v>0.215</v>
      </c>
      <c r="CW17" s="67"/>
    </row>
    <row r="18" spans="1:101" x14ac:dyDescent="0.25">
      <c r="B18" s="10"/>
      <c r="E18" s="8">
        <v>7</v>
      </c>
      <c r="F18" t="s">
        <v>29</v>
      </c>
      <c r="O18" s="26">
        <v>5</v>
      </c>
      <c r="P18" s="27">
        <v>0</v>
      </c>
      <c r="Q18" s="27">
        <v>0</v>
      </c>
      <c r="R18" s="27">
        <v>0</v>
      </c>
      <c r="S18" s="27">
        <v>0</v>
      </c>
      <c r="T18" s="27">
        <v>1</v>
      </c>
      <c r="U18" s="27">
        <v>0</v>
      </c>
      <c r="V18" s="27">
        <v>0</v>
      </c>
      <c r="W18" s="27">
        <v>2</v>
      </c>
      <c r="X18" s="27">
        <v>4</v>
      </c>
      <c r="Y18" s="27">
        <v>0</v>
      </c>
      <c r="Z18" s="27">
        <v>3</v>
      </c>
      <c r="AA18" s="27">
        <v>2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1</v>
      </c>
      <c r="AH18" s="27">
        <v>2</v>
      </c>
      <c r="AI18" s="27">
        <v>0</v>
      </c>
      <c r="AJ18" s="27">
        <v>0</v>
      </c>
      <c r="AK18" s="27">
        <v>0</v>
      </c>
      <c r="AL18" s="27">
        <v>0</v>
      </c>
      <c r="AM18" s="27">
        <v>1</v>
      </c>
      <c r="AN18" s="27">
        <v>3</v>
      </c>
      <c r="AO18" s="27">
        <v>0</v>
      </c>
      <c r="AP18" s="27">
        <v>0</v>
      </c>
      <c r="AQ18" s="27">
        <v>1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  <c r="AW18" s="27">
        <v>2</v>
      </c>
      <c r="AX18" s="28">
        <v>4</v>
      </c>
      <c r="AY18" s="27">
        <v>0</v>
      </c>
      <c r="AZ18" s="27">
        <v>3</v>
      </c>
      <c r="BA18" s="27">
        <v>0</v>
      </c>
      <c r="BB18" s="27">
        <v>3</v>
      </c>
      <c r="BC18" s="27">
        <v>0</v>
      </c>
      <c r="BD18" s="27">
        <v>0</v>
      </c>
      <c r="BE18" s="27">
        <v>0</v>
      </c>
      <c r="BF18" s="27">
        <v>0</v>
      </c>
      <c r="BG18" s="28">
        <v>0</v>
      </c>
      <c r="BH18" s="28">
        <v>0</v>
      </c>
      <c r="BI18" s="28">
        <v>1</v>
      </c>
      <c r="BJ18" s="28">
        <v>0</v>
      </c>
      <c r="BK18" s="28">
        <v>0</v>
      </c>
      <c r="BL18" s="28">
        <v>4</v>
      </c>
      <c r="BM18" s="28">
        <v>3</v>
      </c>
      <c r="BN18" s="27">
        <v>0</v>
      </c>
      <c r="BO18" s="28">
        <v>0</v>
      </c>
      <c r="BP18" s="28">
        <v>0</v>
      </c>
      <c r="BQ18" s="28">
        <v>0</v>
      </c>
      <c r="BR18" s="28">
        <v>2</v>
      </c>
      <c r="BS18" s="28">
        <v>0</v>
      </c>
      <c r="BT18" s="28">
        <v>0</v>
      </c>
      <c r="BU18" s="28">
        <v>1</v>
      </c>
      <c r="BV18" s="28">
        <v>0</v>
      </c>
      <c r="BW18" s="28">
        <v>0</v>
      </c>
      <c r="BX18" s="28">
        <v>0</v>
      </c>
      <c r="BY18" s="28">
        <v>0</v>
      </c>
      <c r="BZ18" s="28">
        <v>0</v>
      </c>
      <c r="CA18" s="28">
        <v>4</v>
      </c>
      <c r="CB18" s="28">
        <v>0</v>
      </c>
      <c r="CC18" s="28">
        <v>0</v>
      </c>
      <c r="CD18" s="28">
        <v>0</v>
      </c>
      <c r="CE18" s="28">
        <v>4</v>
      </c>
      <c r="CF18" s="28">
        <v>3</v>
      </c>
      <c r="CG18" s="28">
        <v>0</v>
      </c>
      <c r="CH18" s="28">
        <v>0</v>
      </c>
      <c r="CI18" s="28">
        <v>4</v>
      </c>
      <c r="CJ18" s="28">
        <v>0</v>
      </c>
      <c r="CK18" s="28">
        <v>0</v>
      </c>
      <c r="CL18" s="28">
        <v>5</v>
      </c>
      <c r="CM18" s="28">
        <v>0</v>
      </c>
      <c r="CN18" s="28">
        <v>0</v>
      </c>
      <c r="CO18" s="28">
        <v>0</v>
      </c>
      <c r="CP18" s="28">
        <v>4</v>
      </c>
      <c r="CQ18" s="28">
        <v>0</v>
      </c>
      <c r="CR18" s="15"/>
      <c r="CS18" s="103">
        <f t="shared" si="1"/>
        <v>0.83750000000000002</v>
      </c>
      <c r="CT18" s="103">
        <f t="shared" si="2"/>
        <v>1.4270776548287034</v>
      </c>
      <c r="CU18" s="109">
        <f t="shared" si="3"/>
        <v>0.16750000000000001</v>
      </c>
      <c r="CW18" s="67"/>
    </row>
    <row r="19" spans="1:101" x14ac:dyDescent="0.25">
      <c r="B19" s="10"/>
      <c r="E19" s="8">
        <v>8</v>
      </c>
      <c r="F19" t="s">
        <v>26</v>
      </c>
      <c r="O19" s="26">
        <v>5</v>
      </c>
      <c r="P19" s="27">
        <v>0</v>
      </c>
      <c r="Q19" s="27">
        <v>0</v>
      </c>
      <c r="R19" s="27">
        <v>0</v>
      </c>
      <c r="S19" s="27">
        <v>0</v>
      </c>
      <c r="T19" s="27">
        <v>3</v>
      </c>
      <c r="U19" s="27">
        <v>3</v>
      </c>
      <c r="V19" s="27">
        <v>0</v>
      </c>
      <c r="W19" s="27">
        <v>1</v>
      </c>
      <c r="X19" s="27">
        <v>0</v>
      </c>
      <c r="Y19" s="27">
        <v>3</v>
      </c>
      <c r="Z19" s="27">
        <v>3</v>
      </c>
      <c r="AA19" s="27">
        <v>1</v>
      </c>
      <c r="AB19" s="27">
        <v>2</v>
      </c>
      <c r="AC19" s="27">
        <v>4</v>
      </c>
      <c r="AD19" s="27">
        <v>2</v>
      </c>
      <c r="AE19" s="27">
        <v>3</v>
      </c>
      <c r="AF19" s="27">
        <v>3</v>
      </c>
      <c r="AG19" s="27">
        <v>2</v>
      </c>
      <c r="AH19" s="27">
        <v>2</v>
      </c>
      <c r="AI19" s="27">
        <v>0</v>
      </c>
      <c r="AJ19" s="27">
        <v>0</v>
      </c>
      <c r="AK19" s="27">
        <v>0</v>
      </c>
      <c r="AL19" s="27">
        <v>0</v>
      </c>
      <c r="AM19" s="27">
        <v>1</v>
      </c>
      <c r="AN19" s="27">
        <v>3</v>
      </c>
      <c r="AO19" s="27">
        <v>0</v>
      </c>
      <c r="AP19" s="27">
        <v>1</v>
      </c>
      <c r="AQ19" s="27">
        <v>0</v>
      </c>
      <c r="AR19" s="27">
        <v>0</v>
      </c>
      <c r="AS19" s="27">
        <v>0</v>
      </c>
      <c r="AT19" s="27">
        <v>0</v>
      </c>
      <c r="AU19" s="27">
        <v>0</v>
      </c>
      <c r="AV19" s="27">
        <v>4</v>
      </c>
      <c r="AW19" s="27">
        <v>2</v>
      </c>
      <c r="AX19" s="28">
        <v>3</v>
      </c>
      <c r="AY19" s="27">
        <v>0</v>
      </c>
      <c r="AZ19" s="27">
        <v>3</v>
      </c>
      <c r="BA19" s="27">
        <v>0</v>
      </c>
      <c r="BB19" s="27">
        <v>3</v>
      </c>
      <c r="BC19" s="27">
        <v>0</v>
      </c>
      <c r="BD19" s="27">
        <v>0</v>
      </c>
      <c r="BE19" s="27">
        <v>0</v>
      </c>
      <c r="BF19" s="27">
        <v>0</v>
      </c>
      <c r="BG19" s="28">
        <v>0</v>
      </c>
      <c r="BH19" s="28">
        <v>4</v>
      </c>
      <c r="BI19" s="28">
        <v>3</v>
      </c>
      <c r="BJ19" s="28">
        <v>0</v>
      </c>
      <c r="BK19" s="28">
        <v>0</v>
      </c>
      <c r="BL19" s="28">
        <v>4</v>
      </c>
      <c r="BM19" s="28">
        <v>0</v>
      </c>
      <c r="BN19" s="27">
        <v>0</v>
      </c>
      <c r="BO19" s="28">
        <v>3</v>
      </c>
      <c r="BP19" s="28">
        <v>0</v>
      </c>
      <c r="BQ19" s="28">
        <v>0</v>
      </c>
      <c r="BR19" s="28">
        <v>3</v>
      </c>
      <c r="BS19" s="28">
        <v>3</v>
      </c>
      <c r="BT19" s="28">
        <v>1</v>
      </c>
      <c r="BU19" s="28">
        <v>5</v>
      </c>
      <c r="BV19" s="28">
        <v>1</v>
      </c>
      <c r="BW19" s="28">
        <v>2</v>
      </c>
      <c r="BX19" s="28">
        <v>0</v>
      </c>
      <c r="BY19" s="28">
        <v>0</v>
      </c>
      <c r="BZ19" s="28">
        <v>0</v>
      </c>
      <c r="CA19" s="28">
        <v>0</v>
      </c>
      <c r="CB19" s="28">
        <v>0</v>
      </c>
      <c r="CC19" s="28">
        <v>0</v>
      </c>
      <c r="CD19" s="28">
        <v>0</v>
      </c>
      <c r="CE19" s="28">
        <v>0</v>
      </c>
      <c r="CF19" s="28">
        <v>4</v>
      </c>
      <c r="CG19" s="28">
        <v>0</v>
      </c>
      <c r="CH19" s="28">
        <v>0</v>
      </c>
      <c r="CI19" s="28">
        <v>5</v>
      </c>
      <c r="CJ19" s="28">
        <v>3</v>
      </c>
      <c r="CK19" s="28">
        <v>1</v>
      </c>
      <c r="CL19" s="28">
        <v>0</v>
      </c>
      <c r="CM19" s="28">
        <v>1</v>
      </c>
      <c r="CN19" s="28">
        <v>0</v>
      </c>
      <c r="CO19" s="28">
        <v>3</v>
      </c>
      <c r="CP19" s="28">
        <v>0</v>
      </c>
      <c r="CQ19" s="28">
        <v>0</v>
      </c>
      <c r="CR19" s="15"/>
      <c r="CS19" s="103">
        <f t="shared" si="1"/>
        <v>1.2250000000000001</v>
      </c>
      <c r="CT19" s="103">
        <f t="shared" si="2"/>
        <v>1.5342090693104478</v>
      </c>
      <c r="CU19" s="109">
        <f t="shared" si="3"/>
        <v>0.24500000000000002</v>
      </c>
      <c r="CW19" s="67"/>
    </row>
    <row r="20" spans="1:101" x14ac:dyDescent="0.25">
      <c r="B20" s="10"/>
      <c r="E20" s="8">
        <v>9</v>
      </c>
      <c r="F20" t="s">
        <v>45</v>
      </c>
      <c r="O20" s="26">
        <v>5</v>
      </c>
      <c r="P20" s="28">
        <v>5</v>
      </c>
      <c r="Q20" s="28">
        <v>4</v>
      </c>
      <c r="R20" s="28">
        <v>4</v>
      </c>
      <c r="S20" s="28">
        <v>4</v>
      </c>
      <c r="T20" s="28">
        <v>3</v>
      </c>
      <c r="U20" s="28">
        <v>2</v>
      </c>
      <c r="V20" s="28">
        <v>1</v>
      </c>
      <c r="W20" s="28">
        <v>2</v>
      </c>
      <c r="X20" s="28">
        <v>2</v>
      </c>
      <c r="Y20" s="28">
        <v>3</v>
      </c>
      <c r="Z20" s="28">
        <v>3</v>
      </c>
      <c r="AA20" s="28">
        <v>3</v>
      </c>
      <c r="AB20" s="28">
        <v>2</v>
      </c>
      <c r="AC20" s="28">
        <v>4</v>
      </c>
      <c r="AD20" s="28">
        <v>1</v>
      </c>
      <c r="AE20" s="28">
        <v>3</v>
      </c>
      <c r="AF20" s="28">
        <v>3</v>
      </c>
      <c r="AG20" s="28">
        <v>3</v>
      </c>
      <c r="AH20" s="28">
        <v>3</v>
      </c>
      <c r="AI20" s="28">
        <v>0</v>
      </c>
      <c r="AJ20" s="28">
        <v>0</v>
      </c>
      <c r="AK20" s="28">
        <v>0</v>
      </c>
      <c r="AL20" s="27">
        <v>0</v>
      </c>
      <c r="AM20" s="28">
        <v>1</v>
      </c>
      <c r="AN20" s="28">
        <v>3</v>
      </c>
      <c r="AO20" s="28">
        <v>2</v>
      </c>
      <c r="AP20" s="28">
        <v>4</v>
      </c>
      <c r="AQ20" s="28">
        <v>0</v>
      </c>
      <c r="AR20" s="28">
        <v>1</v>
      </c>
      <c r="AS20" s="28">
        <v>3</v>
      </c>
      <c r="AT20" s="28">
        <v>2</v>
      </c>
      <c r="AU20" s="28">
        <v>1</v>
      </c>
      <c r="AV20" s="28">
        <v>3</v>
      </c>
      <c r="AW20" s="28">
        <v>2</v>
      </c>
      <c r="AX20" s="28">
        <v>4</v>
      </c>
      <c r="AY20" s="27">
        <v>0</v>
      </c>
      <c r="AZ20" s="28">
        <v>3</v>
      </c>
      <c r="BA20" s="28">
        <v>0</v>
      </c>
      <c r="BB20" s="28">
        <v>3</v>
      </c>
      <c r="BC20" s="28">
        <v>3</v>
      </c>
      <c r="BD20" s="28">
        <v>3</v>
      </c>
      <c r="BE20" s="28">
        <v>3</v>
      </c>
      <c r="BF20" s="28">
        <v>0</v>
      </c>
      <c r="BG20" s="28">
        <v>2</v>
      </c>
      <c r="BH20" s="28">
        <v>4</v>
      </c>
      <c r="BI20" s="28">
        <v>3</v>
      </c>
      <c r="BJ20" s="28">
        <v>3</v>
      </c>
      <c r="BK20" s="28">
        <v>0</v>
      </c>
      <c r="BL20" s="28">
        <v>3</v>
      </c>
      <c r="BM20" s="28">
        <v>1</v>
      </c>
      <c r="BN20" s="28">
        <v>3</v>
      </c>
      <c r="BO20" s="28">
        <v>2</v>
      </c>
      <c r="BP20" s="28">
        <v>3</v>
      </c>
      <c r="BQ20" s="28">
        <v>3</v>
      </c>
      <c r="BR20" s="28">
        <v>3</v>
      </c>
      <c r="BS20" s="28">
        <v>3</v>
      </c>
      <c r="BT20" s="28">
        <v>3</v>
      </c>
      <c r="BU20" s="28">
        <v>3</v>
      </c>
      <c r="BV20" s="28">
        <v>1</v>
      </c>
      <c r="BW20" s="28">
        <v>3</v>
      </c>
      <c r="BX20" s="28">
        <v>3</v>
      </c>
      <c r="BY20" s="28">
        <v>3</v>
      </c>
      <c r="BZ20" s="28">
        <v>3</v>
      </c>
      <c r="CA20" s="28">
        <v>3</v>
      </c>
      <c r="CB20" s="28">
        <v>2</v>
      </c>
      <c r="CC20" s="28">
        <v>3</v>
      </c>
      <c r="CD20" s="28">
        <v>3</v>
      </c>
      <c r="CE20" s="28">
        <v>3</v>
      </c>
      <c r="CF20" s="28">
        <v>4</v>
      </c>
      <c r="CG20" s="28">
        <v>0</v>
      </c>
      <c r="CH20" s="28">
        <v>1</v>
      </c>
      <c r="CI20" s="28">
        <v>4</v>
      </c>
      <c r="CJ20" s="28">
        <v>3</v>
      </c>
      <c r="CK20" s="28">
        <v>1</v>
      </c>
      <c r="CL20" s="28">
        <v>1</v>
      </c>
      <c r="CM20" s="28">
        <v>3</v>
      </c>
      <c r="CN20" s="28">
        <v>2</v>
      </c>
      <c r="CO20" s="28">
        <v>4</v>
      </c>
      <c r="CP20" s="28">
        <v>1</v>
      </c>
      <c r="CQ20" s="28">
        <v>0</v>
      </c>
      <c r="CR20" s="15"/>
      <c r="CS20" s="103">
        <f t="shared" si="1"/>
        <v>2.3250000000000002</v>
      </c>
      <c r="CT20" s="103">
        <f t="shared" si="2"/>
        <v>1.2904223624138422</v>
      </c>
      <c r="CU20" s="109">
        <f t="shared" si="3"/>
        <v>0.46500000000000002</v>
      </c>
      <c r="CW20" s="67"/>
    </row>
    <row r="21" spans="1:101" x14ac:dyDescent="0.25">
      <c r="B21" s="10"/>
      <c r="E21" s="8">
        <v>10</v>
      </c>
      <c r="F21" t="s">
        <v>46</v>
      </c>
      <c r="O21" s="26">
        <v>5</v>
      </c>
      <c r="P21" s="28">
        <v>0</v>
      </c>
      <c r="Q21" s="28">
        <v>2</v>
      </c>
      <c r="R21" s="28">
        <v>3</v>
      </c>
      <c r="S21" s="28">
        <v>3</v>
      </c>
      <c r="T21" s="28">
        <v>3</v>
      </c>
      <c r="U21" s="28">
        <v>3</v>
      </c>
      <c r="V21" s="28">
        <v>1</v>
      </c>
      <c r="W21" s="28">
        <v>2</v>
      </c>
      <c r="X21" s="28">
        <v>1</v>
      </c>
      <c r="Y21" s="28">
        <v>1</v>
      </c>
      <c r="Z21" s="28">
        <v>1</v>
      </c>
      <c r="AA21" s="28">
        <v>0</v>
      </c>
      <c r="AB21" s="28">
        <v>1</v>
      </c>
      <c r="AC21" s="28">
        <v>1</v>
      </c>
      <c r="AD21" s="28">
        <v>1</v>
      </c>
      <c r="AE21" s="28">
        <v>1</v>
      </c>
      <c r="AF21" s="28">
        <v>3</v>
      </c>
      <c r="AG21" s="28">
        <v>1</v>
      </c>
      <c r="AH21" s="28">
        <v>0</v>
      </c>
      <c r="AI21" s="28">
        <v>0</v>
      </c>
      <c r="AJ21" s="28">
        <v>0</v>
      </c>
      <c r="AK21" s="28">
        <v>0</v>
      </c>
      <c r="AL21" s="27">
        <v>0</v>
      </c>
      <c r="AM21" s="28">
        <v>1</v>
      </c>
      <c r="AN21" s="28">
        <v>0</v>
      </c>
      <c r="AO21" s="28">
        <v>0</v>
      </c>
      <c r="AP21" s="28">
        <v>3</v>
      </c>
      <c r="AQ21" s="28">
        <v>1</v>
      </c>
      <c r="AR21" s="28">
        <v>0</v>
      </c>
      <c r="AS21" s="28">
        <v>0</v>
      </c>
      <c r="AT21" s="28">
        <v>1</v>
      </c>
      <c r="AU21" s="28">
        <v>0</v>
      </c>
      <c r="AV21" s="28">
        <v>3</v>
      </c>
      <c r="AW21" s="28">
        <v>1</v>
      </c>
      <c r="AX21" s="28">
        <v>3</v>
      </c>
      <c r="AY21" s="27">
        <v>0</v>
      </c>
      <c r="AZ21" s="28">
        <v>1</v>
      </c>
      <c r="BA21" s="28">
        <v>0</v>
      </c>
      <c r="BB21" s="28">
        <v>1</v>
      </c>
      <c r="BC21" s="28">
        <v>0</v>
      </c>
      <c r="BD21" s="28">
        <v>0</v>
      </c>
      <c r="BE21" s="28">
        <v>0</v>
      </c>
      <c r="BF21" s="28">
        <v>4</v>
      </c>
      <c r="BG21" s="28">
        <v>0</v>
      </c>
      <c r="BH21" s="28">
        <v>4</v>
      </c>
      <c r="BI21" s="28">
        <v>3</v>
      </c>
      <c r="BJ21" s="28">
        <v>0</v>
      </c>
      <c r="BK21" s="28">
        <v>0</v>
      </c>
      <c r="BL21" s="28">
        <v>3</v>
      </c>
      <c r="BM21" s="28">
        <v>0</v>
      </c>
      <c r="BN21" s="28">
        <v>0</v>
      </c>
      <c r="BO21" s="28">
        <v>2</v>
      </c>
      <c r="BP21" s="28">
        <v>3</v>
      </c>
      <c r="BQ21" s="28">
        <v>3</v>
      </c>
      <c r="BR21" s="28">
        <v>3</v>
      </c>
      <c r="BS21" s="28">
        <v>4</v>
      </c>
      <c r="BT21" s="24">
        <v>3</v>
      </c>
      <c r="BU21" s="28">
        <v>5</v>
      </c>
      <c r="BV21" s="28">
        <v>0</v>
      </c>
      <c r="BW21" s="28">
        <v>3</v>
      </c>
      <c r="BX21" s="28">
        <v>0</v>
      </c>
      <c r="BY21" s="28">
        <v>0</v>
      </c>
      <c r="BZ21" s="28">
        <v>0</v>
      </c>
      <c r="CA21" s="28">
        <v>0</v>
      </c>
      <c r="CB21" s="28">
        <v>0</v>
      </c>
      <c r="CC21" s="28">
        <v>0</v>
      </c>
      <c r="CD21" s="28">
        <v>0</v>
      </c>
      <c r="CE21" s="28">
        <v>0</v>
      </c>
      <c r="CF21" s="28">
        <v>1</v>
      </c>
      <c r="CG21" s="28">
        <v>0</v>
      </c>
      <c r="CH21" s="28">
        <v>0</v>
      </c>
      <c r="CI21" s="28">
        <v>4</v>
      </c>
      <c r="CJ21" s="28">
        <v>0</v>
      </c>
      <c r="CK21" s="28">
        <v>0</v>
      </c>
      <c r="CL21" s="28">
        <v>0</v>
      </c>
      <c r="CM21" s="28">
        <v>0</v>
      </c>
      <c r="CN21" s="28">
        <v>0</v>
      </c>
      <c r="CO21" s="28">
        <v>2</v>
      </c>
      <c r="CP21" s="28">
        <v>1</v>
      </c>
      <c r="CQ21" s="28">
        <v>0</v>
      </c>
      <c r="CR21" s="15"/>
      <c r="CS21" s="103">
        <f t="shared" si="1"/>
        <v>1.1375</v>
      </c>
      <c r="CT21" s="103">
        <f t="shared" si="2"/>
        <v>1.3938722132374415</v>
      </c>
      <c r="CU21" s="109">
        <f t="shared" si="3"/>
        <v>0.22749999999999998</v>
      </c>
      <c r="CW21" s="67"/>
    </row>
    <row r="22" spans="1:101" x14ac:dyDescent="0.25">
      <c r="B22" s="10"/>
      <c r="E22" s="8">
        <v>11</v>
      </c>
      <c r="F22" t="s">
        <v>47</v>
      </c>
      <c r="O22" s="26">
        <v>5</v>
      </c>
      <c r="P22" s="28">
        <v>3</v>
      </c>
      <c r="Q22" s="28">
        <v>3</v>
      </c>
      <c r="R22" s="28">
        <v>4</v>
      </c>
      <c r="S22" s="28">
        <v>4</v>
      </c>
      <c r="T22" s="28">
        <v>4</v>
      </c>
      <c r="U22" s="28">
        <v>4</v>
      </c>
      <c r="V22" s="28">
        <v>3</v>
      </c>
      <c r="W22" s="28">
        <v>2</v>
      </c>
      <c r="X22" s="28">
        <v>2</v>
      </c>
      <c r="Y22" s="28">
        <v>3</v>
      </c>
      <c r="Z22" s="28">
        <v>0</v>
      </c>
      <c r="AA22" s="28">
        <v>0</v>
      </c>
      <c r="AB22" s="28">
        <v>3</v>
      </c>
      <c r="AC22" s="28">
        <v>4</v>
      </c>
      <c r="AD22" s="28">
        <v>0</v>
      </c>
      <c r="AE22" s="28">
        <v>2</v>
      </c>
      <c r="AF22" s="28">
        <v>2</v>
      </c>
      <c r="AG22" s="28">
        <v>4</v>
      </c>
      <c r="AH22" s="28">
        <v>5</v>
      </c>
      <c r="AI22" s="28">
        <v>2</v>
      </c>
      <c r="AJ22" s="28">
        <v>4</v>
      </c>
      <c r="AK22" s="28">
        <v>4</v>
      </c>
      <c r="AL22" s="27">
        <v>0</v>
      </c>
      <c r="AM22" s="28">
        <v>2</v>
      </c>
      <c r="AN22" s="28">
        <v>3</v>
      </c>
      <c r="AO22" s="28">
        <v>1</v>
      </c>
      <c r="AP22" s="28">
        <v>3</v>
      </c>
      <c r="AQ22" s="28">
        <v>1</v>
      </c>
      <c r="AR22" s="28">
        <v>1</v>
      </c>
      <c r="AS22" s="28">
        <v>3</v>
      </c>
      <c r="AT22" s="28">
        <v>2</v>
      </c>
      <c r="AU22" s="28">
        <v>1</v>
      </c>
      <c r="AV22" s="28">
        <v>1</v>
      </c>
      <c r="AW22" s="28">
        <v>0</v>
      </c>
      <c r="AX22" s="28">
        <v>3</v>
      </c>
      <c r="AY22" s="27">
        <v>3</v>
      </c>
      <c r="AZ22" s="28">
        <v>5</v>
      </c>
      <c r="BA22" s="28">
        <v>0</v>
      </c>
      <c r="BB22" s="28">
        <v>4</v>
      </c>
      <c r="BC22" s="28">
        <v>3</v>
      </c>
      <c r="BD22" s="28">
        <v>4</v>
      </c>
      <c r="BE22" s="28">
        <v>0</v>
      </c>
      <c r="BF22" s="28">
        <v>4</v>
      </c>
      <c r="BG22" s="28">
        <v>4</v>
      </c>
      <c r="BH22" s="28">
        <v>2</v>
      </c>
      <c r="BI22" s="28">
        <v>1</v>
      </c>
      <c r="BJ22" s="28">
        <v>1</v>
      </c>
      <c r="BK22" s="28">
        <v>3</v>
      </c>
      <c r="BL22" s="28">
        <v>4</v>
      </c>
      <c r="BM22" s="28">
        <v>1</v>
      </c>
      <c r="BN22" s="28">
        <v>3</v>
      </c>
      <c r="BO22" s="28">
        <v>3</v>
      </c>
      <c r="BP22" s="28">
        <v>4</v>
      </c>
      <c r="BQ22" s="28">
        <v>4</v>
      </c>
      <c r="BR22" s="28">
        <v>4</v>
      </c>
      <c r="BS22" s="28">
        <v>4</v>
      </c>
      <c r="BT22" s="24">
        <v>3</v>
      </c>
      <c r="BU22" s="28">
        <v>5</v>
      </c>
      <c r="BV22" s="28">
        <v>3</v>
      </c>
      <c r="BW22" s="28">
        <v>3</v>
      </c>
      <c r="BX22" s="28">
        <v>2</v>
      </c>
      <c r="BY22" s="28">
        <v>3</v>
      </c>
      <c r="BZ22" s="28">
        <v>3</v>
      </c>
      <c r="CA22" s="28">
        <v>4</v>
      </c>
      <c r="CB22" s="28">
        <v>1</v>
      </c>
      <c r="CC22" s="28">
        <v>3</v>
      </c>
      <c r="CD22" s="28">
        <v>3</v>
      </c>
      <c r="CE22" s="28">
        <v>4</v>
      </c>
      <c r="CF22" s="28">
        <v>4</v>
      </c>
      <c r="CG22" s="28">
        <v>0</v>
      </c>
      <c r="CH22" s="28">
        <v>0</v>
      </c>
      <c r="CI22" s="28">
        <v>2</v>
      </c>
      <c r="CJ22" s="28">
        <v>3</v>
      </c>
      <c r="CK22" s="28">
        <v>0</v>
      </c>
      <c r="CL22" s="24">
        <v>0</v>
      </c>
      <c r="CM22" s="28">
        <v>4</v>
      </c>
      <c r="CN22" s="28">
        <v>0</v>
      </c>
      <c r="CO22" s="28">
        <v>3</v>
      </c>
      <c r="CP22" s="28">
        <v>4</v>
      </c>
      <c r="CQ22" s="28">
        <v>2</v>
      </c>
      <c r="CR22" s="15"/>
      <c r="CS22" s="103">
        <f t="shared" si="1"/>
        <v>2.5375000000000001</v>
      </c>
      <c r="CT22" s="103">
        <f t="shared" si="2"/>
        <v>1.4750563173114806</v>
      </c>
      <c r="CU22" s="109">
        <f t="shared" si="3"/>
        <v>0.50750000000000006</v>
      </c>
      <c r="CW22" s="67"/>
    </row>
    <row r="23" spans="1:101" ht="15.75" thickBot="1" x14ac:dyDescent="0.3">
      <c r="B23" s="10"/>
      <c r="E23" s="8">
        <v>12</v>
      </c>
      <c r="F23" t="s">
        <v>48</v>
      </c>
      <c r="O23" s="26">
        <v>5</v>
      </c>
      <c r="P23" s="28">
        <v>5</v>
      </c>
      <c r="Q23" s="28">
        <v>4</v>
      </c>
      <c r="R23" s="28">
        <v>5</v>
      </c>
      <c r="S23" s="28">
        <v>4</v>
      </c>
      <c r="T23" s="28">
        <v>4</v>
      </c>
      <c r="U23" s="28">
        <v>2</v>
      </c>
      <c r="V23" s="28">
        <v>1</v>
      </c>
      <c r="W23" s="28">
        <v>2</v>
      </c>
      <c r="X23" s="28">
        <v>3</v>
      </c>
      <c r="Y23" s="28">
        <v>3</v>
      </c>
      <c r="Z23" s="28">
        <v>0</v>
      </c>
      <c r="AA23" s="28">
        <v>2</v>
      </c>
      <c r="AB23" s="28">
        <v>3</v>
      </c>
      <c r="AC23" s="28">
        <v>4</v>
      </c>
      <c r="AD23" s="28">
        <v>1</v>
      </c>
      <c r="AE23" s="28">
        <v>3</v>
      </c>
      <c r="AF23" s="28">
        <v>4</v>
      </c>
      <c r="AG23" s="28">
        <v>4</v>
      </c>
      <c r="AH23" s="28">
        <v>5</v>
      </c>
      <c r="AI23" s="28">
        <v>2</v>
      </c>
      <c r="AJ23" s="28">
        <v>4</v>
      </c>
      <c r="AK23" s="28">
        <v>4</v>
      </c>
      <c r="AL23" s="27">
        <v>3</v>
      </c>
      <c r="AM23" s="28">
        <v>1</v>
      </c>
      <c r="AN23" s="28">
        <v>3</v>
      </c>
      <c r="AO23" s="28">
        <v>1</v>
      </c>
      <c r="AP23" s="28">
        <v>3</v>
      </c>
      <c r="AQ23" s="28">
        <v>1</v>
      </c>
      <c r="AR23" s="28">
        <v>1</v>
      </c>
      <c r="AS23" s="28">
        <v>3</v>
      </c>
      <c r="AT23" s="28">
        <v>3</v>
      </c>
      <c r="AU23" s="28">
        <v>1</v>
      </c>
      <c r="AV23" s="28">
        <v>1</v>
      </c>
      <c r="AW23" s="28">
        <v>2</v>
      </c>
      <c r="AX23" s="28">
        <v>3</v>
      </c>
      <c r="AY23" s="27">
        <v>3</v>
      </c>
      <c r="AZ23" s="28">
        <v>5</v>
      </c>
      <c r="BA23" s="28">
        <v>0</v>
      </c>
      <c r="BB23" s="28">
        <v>4</v>
      </c>
      <c r="BC23" s="28">
        <v>3</v>
      </c>
      <c r="BD23" s="28">
        <v>4</v>
      </c>
      <c r="BE23" s="28">
        <v>0</v>
      </c>
      <c r="BF23" s="28">
        <v>4</v>
      </c>
      <c r="BG23" s="28">
        <v>3</v>
      </c>
      <c r="BH23" s="28">
        <v>2</v>
      </c>
      <c r="BI23" s="28">
        <v>1</v>
      </c>
      <c r="BJ23" s="28">
        <v>1</v>
      </c>
      <c r="BK23" s="28">
        <v>3</v>
      </c>
      <c r="BL23" s="28">
        <v>4</v>
      </c>
      <c r="BM23" s="28">
        <v>1</v>
      </c>
      <c r="BN23" s="28">
        <v>3</v>
      </c>
      <c r="BO23" s="28">
        <v>4</v>
      </c>
      <c r="BP23" s="28">
        <v>4</v>
      </c>
      <c r="BQ23" s="28">
        <v>4</v>
      </c>
      <c r="BR23" s="28">
        <v>5</v>
      </c>
      <c r="BS23" s="28">
        <v>5</v>
      </c>
      <c r="BT23" s="24">
        <v>0</v>
      </c>
      <c r="BU23" s="28">
        <v>5</v>
      </c>
      <c r="BV23" s="28">
        <v>3</v>
      </c>
      <c r="BW23" s="28">
        <v>4</v>
      </c>
      <c r="BX23" s="28">
        <v>2</v>
      </c>
      <c r="BY23" s="28">
        <v>3</v>
      </c>
      <c r="BZ23" s="28">
        <v>3</v>
      </c>
      <c r="CA23" s="28">
        <v>4</v>
      </c>
      <c r="CB23" s="28">
        <v>4</v>
      </c>
      <c r="CC23" s="28">
        <v>3</v>
      </c>
      <c r="CD23" s="28">
        <v>3</v>
      </c>
      <c r="CE23" s="28">
        <v>4</v>
      </c>
      <c r="CF23" s="28">
        <v>4</v>
      </c>
      <c r="CG23" s="28">
        <v>0</v>
      </c>
      <c r="CH23" s="28">
        <v>3</v>
      </c>
      <c r="CI23" s="28">
        <v>3</v>
      </c>
      <c r="CJ23" s="28">
        <v>3</v>
      </c>
      <c r="CK23" s="28">
        <v>0</v>
      </c>
      <c r="CL23" s="24">
        <v>1</v>
      </c>
      <c r="CM23" s="28">
        <v>4</v>
      </c>
      <c r="CN23" s="28">
        <v>0</v>
      </c>
      <c r="CO23" s="28">
        <v>4</v>
      </c>
      <c r="CP23" s="28">
        <v>4</v>
      </c>
      <c r="CQ23" s="28">
        <v>4</v>
      </c>
      <c r="CR23" s="15"/>
      <c r="CS23" s="103">
        <f t="shared" si="1"/>
        <v>2.8250000000000002</v>
      </c>
      <c r="CT23" s="103">
        <f t="shared" si="2"/>
        <v>1.4563262257987961</v>
      </c>
      <c r="CU23" s="109">
        <f t="shared" si="3"/>
        <v>0.56500000000000006</v>
      </c>
      <c r="CW23" s="67"/>
    </row>
    <row r="24" spans="1:101" ht="15.75" thickBot="1" x14ac:dyDescent="0.3">
      <c r="F24" s="52" t="s">
        <v>51</v>
      </c>
      <c r="G24" s="50"/>
      <c r="H24" s="50"/>
      <c r="I24" s="50"/>
      <c r="J24" s="50"/>
      <c r="K24" s="50"/>
      <c r="L24" s="50"/>
      <c r="M24" s="50"/>
      <c r="N24" s="51"/>
      <c r="O24" s="57">
        <f>SUM(O12:O23)</f>
        <v>60</v>
      </c>
      <c r="P24" s="57">
        <f t="shared" ref="P24:CK24" si="4">SUM(P12:P23)</f>
        <v>13</v>
      </c>
      <c r="Q24" s="57">
        <f t="shared" si="4"/>
        <v>13</v>
      </c>
      <c r="R24" s="57">
        <f t="shared" si="4"/>
        <v>16</v>
      </c>
      <c r="S24" s="57">
        <f t="shared" si="4"/>
        <v>15</v>
      </c>
      <c r="T24" s="57">
        <f t="shared" si="4"/>
        <v>23</v>
      </c>
      <c r="U24" s="57">
        <f t="shared" si="4"/>
        <v>21</v>
      </c>
      <c r="V24" s="57">
        <f t="shared" si="4"/>
        <v>6</v>
      </c>
      <c r="W24" s="57">
        <f t="shared" si="4"/>
        <v>20</v>
      </c>
      <c r="X24" s="57">
        <f t="shared" si="4"/>
        <v>16</v>
      </c>
      <c r="Y24" s="57">
        <f t="shared" si="4"/>
        <v>15</v>
      </c>
      <c r="Z24" s="57">
        <f t="shared" si="4"/>
        <v>13</v>
      </c>
      <c r="AA24" s="57">
        <f t="shared" si="4"/>
        <v>8</v>
      </c>
      <c r="AB24" s="57">
        <f t="shared" si="4"/>
        <v>11</v>
      </c>
      <c r="AC24" s="57">
        <f t="shared" si="4"/>
        <v>17</v>
      </c>
      <c r="AD24" s="57">
        <f t="shared" si="4"/>
        <v>5</v>
      </c>
      <c r="AE24" s="57">
        <f t="shared" si="4"/>
        <v>12</v>
      </c>
      <c r="AF24" s="57">
        <v>3</v>
      </c>
      <c r="AG24" s="57">
        <f t="shared" si="4"/>
        <v>28</v>
      </c>
      <c r="AH24" s="57">
        <f t="shared" si="4"/>
        <v>17</v>
      </c>
      <c r="AI24" s="57">
        <f t="shared" si="4"/>
        <v>4</v>
      </c>
      <c r="AJ24" s="57">
        <f t="shared" si="4"/>
        <v>8</v>
      </c>
      <c r="AK24" s="57">
        <f t="shared" si="4"/>
        <v>8</v>
      </c>
      <c r="AL24" s="57">
        <f t="shared" si="4"/>
        <v>3</v>
      </c>
      <c r="AM24" s="57">
        <f t="shared" si="4"/>
        <v>9</v>
      </c>
      <c r="AN24" s="57">
        <f t="shared" si="4"/>
        <v>23</v>
      </c>
      <c r="AO24" s="57">
        <f t="shared" si="4"/>
        <v>6</v>
      </c>
      <c r="AP24" s="57">
        <f t="shared" si="4"/>
        <v>21</v>
      </c>
      <c r="AQ24" s="57">
        <f t="shared" si="4"/>
        <v>6</v>
      </c>
      <c r="AR24" s="57">
        <f t="shared" si="4"/>
        <v>3</v>
      </c>
      <c r="AS24" s="57">
        <f t="shared" si="4"/>
        <v>9</v>
      </c>
      <c r="AT24" s="57">
        <f t="shared" si="4"/>
        <v>8</v>
      </c>
      <c r="AU24" s="57">
        <f t="shared" si="4"/>
        <v>3</v>
      </c>
      <c r="AV24" s="57">
        <f t="shared" si="4"/>
        <v>14</v>
      </c>
      <c r="AW24" s="57">
        <f t="shared" si="4"/>
        <v>9</v>
      </c>
      <c r="AX24" s="57">
        <f t="shared" si="4"/>
        <v>33</v>
      </c>
      <c r="AY24" s="57">
        <f t="shared" si="4"/>
        <v>6</v>
      </c>
      <c r="AZ24" s="57">
        <f t="shared" si="4"/>
        <v>27</v>
      </c>
      <c r="BA24" s="57">
        <f t="shared" si="4"/>
        <v>0</v>
      </c>
      <c r="BB24" s="57">
        <f t="shared" si="4"/>
        <v>29</v>
      </c>
      <c r="BC24" s="57">
        <f t="shared" si="4"/>
        <v>9</v>
      </c>
      <c r="BD24" s="57">
        <f t="shared" si="4"/>
        <v>11</v>
      </c>
      <c r="BE24" s="57">
        <f t="shared" si="4"/>
        <v>3</v>
      </c>
      <c r="BF24" s="57">
        <f t="shared" si="4"/>
        <v>12</v>
      </c>
      <c r="BG24" s="57">
        <f t="shared" si="4"/>
        <v>9</v>
      </c>
      <c r="BH24" s="57">
        <f t="shared" si="4"/>
        <v>32</v>
      </c>
      <c r="BI24" s="57">
        <f t="shared" si="4"/>
        <v>21</v>
      </c>
      <c r="BJ24" s="57">
        <f t="shared" si="4"/>
        <v>10</v>
      </c>
      <c r="BK24" s="57">
        <f t="shared" si="4"/>
        <v>11</v>
      </c>
      <c r="BL24" s="57">
        <f t="shared" si="4"/>
        <v>33</v>
      </c>
      <c r="BM24" s="57">
        <f t="shared" si="4"/>
        <v>26</v>
      </c>
      <c r="BN24" s="57">
        <f t="shared" si="4"/>
        <v>14</v>
      </c>
      <c r="BO24" s="57">
        <f t="shared" si="4"/>
        <v>26</v>
      </c>
      <c r="BP24" s="57">
        <f t="shared" si="4"/>
        <v>14</v>
      </c>
      <c r="BQ24" s="57">
        <f t="shared" si="4"/>
        <v>14</v>
      </c>
      <c r="BR24" s="57">
        <f t="shared" si="4"/>
        <v>35</v>
      </c>
      <c r="BS24" s="57">
        <f t="shared" si="4"/>
        <v>35</v>
      </c>
      <c r="BT24" s="57">
        <f t="shared" si="4"/>
        <v>10</v>
      </c>
      <c r="BU24" s="57">
        <f t="shared" si="4"/>
        <v>36</v>
      </c>
      <c r="BV24" s="57">
        <f t="shared" si="4"/>
        <v>9</v>
      </c>
      <c r="BW24" s="57">
        <f t="shared" si="4"/>
        <v>20</v>
      </c>
      <c r="BX24" s="57">
        <f t="shared" si="4"/>
        <v>7</v>
      </c>
      <c r="BY24" s="57">
        <f t="shared" si="4"/>
        <v>9</v>
      </c>
      <c r="BZ24" s="57">
        <f t="shared" si="4"/>
        <v>9</v>
      </c>
      <c r="CA24" s="57">
        <f t="shared" si="4"/>
        <v>15</v>
      </c>
      <c r="CB24" s="57">
        <f t="shared" si="4"/>
        <v>7</v>
      </c>
      <c r="CC24" s="57">
        <f t="shared" si="4"/>
        <v>9</v>
      </c>
      <c r="CD24" s="57">
        <f t="shared" si="4"/>
        <v>9</v>
      </c>
      <c r="CE24" s="57">
        <f t="shared" si="4"/>
        <v>15</v>
      </c>
      <c r="CF24" s="57">
        <f t="shared" si="4"/>
        <v>28</v>
      </c>
      <c r="CG24" s="57">
        <f t="shared" si="4"/>
        <v>5</v>
      </c>
      <c r="CH24" s="57">
        <f t="shared" si="4"/>
        <v>8</v>
      </c>
      <c r="CI24" s="57">
        <f t="shared" si="4"/>
        <v>33</v>
      </c>
      <c r="CJ24" s="57">
        <f t="shared" si="4"/>
        <v>18</v>
      </c>
      <c r="CK24" s="57">
        <f t="shared" si="4"/>
        <v>4</v>
      </c>
      <c r="CL24" s="57">
        <f t="shared" ref="CL24:CQ24" si="5">SUM(CL12:CL23)</f>
        <v>17</v>
      </c>
      <c r="CM24" s="57">
        <f t="shared" si="5"/>
        <v>25</v>
      </c>
      <c r="CN24" s="57">
        <f t="shared" si="5"/>
        <v>3</v>
      </c>
      <c r="CO24" s="57">
        <f t="shared" si="5"/>
        <v>29</v>
      </c>
      <c r="CP24" s="57">
        <f t="shared" si="5"/>
        <v>22</v>
      </c>
      <c r="CQ24" s="57">
        <f t="shared" si="5"/>
        <v>8</v>
      </c>
      <c r="CR24" s="15"/>
      <c r="CS24" s="103">
        <f t="shared" si="1"/>
        <v>14.637499999999999</v>
      </c>
      <c r="CT24" s="103">
        <f t="shared" si="2"/>
        <v>9.3012095987564969</v>
      </c>
      <c r="CU24" s="109">
        <f t="shared" si="3"/>
        <v>0.24395833333333333</v>
      </c>
      <c r="CW24" s="67"/>
    </row>
    <row r="25" spans="1:101" x14ac:dyDescent="0.25">
      <c r="F25" s="3"/>
      <c r="O25" s="26"/>
      <c r="P25" s="28"/>
      <c r="Q25" s="28"/>
      <c r="R25" s="28"/>
      <c r="S25" s="28"/>
      <c r="T25" s="28"/>
      <c r="U25" s="28"/>
      <c r="V25" s="27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7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7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4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4"/>
      <c r="CM25" s="28"/>
      <c r="CN25" s="28"/>
      <c r="CO25" s="28"/>
      <c r="CP25" s="28"/>
      <c r="CQ25" s="28"/>
      <c r="CR25" s="15"/>
    </row>
    <row r="26" spans="1:101" x14ac:dyDescent="0.25">
      <c r="A26">
        <f>+E32</f>
        <v>6</v>
      </c>
      <c r="F26" s="3" t="s">
        <v>2</v>
      </c>
      <c r="O26" s="26"/>
      <c r="P26" s="28"/>
      <c r="Q26" s="28"/>
      <c r="R26" s="28"/>
      <c r="S26" s="28"/>
      <c r="T26" s="28"/>
      <c r="U26" s="28"/>
      <c r="V26" s="27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7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7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4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4"/>
      <c r="CM26" s="28"/>
      <c r="CN26" s="28"/>
      <c r="CO26" s="28"/>
      <c r="CP26" s="28"/>
      <c r="CQ26" s="28"/>
      <c r="CR26" s="15"/>
    </row>
    <row r="27" spans="1:101" x14ac:dyDescent="0.25">
      <c r="B27" s="10"/>
      <c r="E27" s="8">
        <v>1</v>
      </c>
      <c r="F27" t="s">
        <v>38</v>
      </c>
      <c r="O27" s="26">
        <v>5</v>
      </c>
      <c r="P27" s="28">
        <v>0</v>
      </c>
      <c r="Q27" s="28">
        <v>3</v>
      </c>
      <c r="R27" s="28">
        <v>3</v>
      </c>
      <c r="S27" s="28">
        <v>2</v>
      </c>
      <c r="T27" s="28">
        <v>2</v>
      </c>
      <c r="U27" s="28">
        <v>2</v>
      </c>
      <c r="V27" s="28">
        <v>1</v>
      </c>
      <c r="W27" s="28">
        <v>1</v>
      </c>
      <c r="X27" s="28">
        <v>1</v>
      </c>
      <c r="Y27" s="28">
        <v>2</v>
      </c>
      <c r="Z27" s="28">
        <v>1</v>
      </c>
      <c r="AA27" s="28">
        <v>3</v>
      </c>
      <c r="AB27" s="28">
        <v>4</v>
      </c>
      <c r="AC27" s="28">
        <v>3</v>
      </c>
      <c r="AD27" s="28">
        <v>0</v>
      </c>
      <c r="AE27" s="28">
        <v>3</v>
      </c>
      <c r="AF27" s="28">
        <v>3</v>
      </c>
      <c r="AG27" s="28">
        <v>2</v>
      </c>
      <c r="AH27" s="28">
        <v>0</v>
      </c>
      <c r="AI27" s="28">
        <v>0</v>
      </c>
      <c r="AJ27" s="28">
        <v>0</v>
      </c>
      <c r="AK27" s="28">
        <v>0</v>
      </c>
      <c r="AL27" s="28">
        <v>0</v>
      </c>
      <c r="AM27" s="28">
        <v>0</v>
      </c>
      <c r="AN27" s="28">
        <v>1</v>
      </c>
      <c r="AO27" s="28">
        <v>3</v>
      </c>
      <c r="AP27" s="28">
        <v>5</v>
      </c>
      <c r="AQ27" s="28">
        <v>0</v>
      </c>
      <c r="AR27" s="28">
        <v>0</v>
      </c>
      <c r="AS27" s="28">
        <v>0</v>
      </c>
      <c r="AT27" s="28">
        <v>0</v>
      </c>
      <c r="AU27" s="28">
        <v>0</v>
      </c>
      <c r="AV27" s="28">
        <v>4</v>
      </c>
      <c r="AW27" s="28">
        <v>2</v>
      </c>
      <c r="AX27" s="24">
        <v>1</v>
      </c>
      <c r="AY27" s="28">
        <v>0</v>
      </c>
      <c r="AZ27" s="28">
        <v>1</v>
      </c>
      <c r="BA27" s="28">
        <v>2</v>
      </c>
      <c r="BB27" s="28">
        <v>4</v>
      </c>
      <c r="BC27" s="28">
        <v>0</v>
      </c>
      <c r="BD27" s="28">
        <v>4</v>
      </c>
      <c r="BE27" s="28">
        <v>1</v>
      </c>
      <c r="BF27" s="28">
        <v>0</v>
      </c>
      <c r="BG27" s="28">
        <v>4</v>
      </c>
      <c r="BH27" s="28">
        <v>0</v>
      </c>
      <c r="BI27" s="28">
        <v>0</v>
      </c>
      <c r="BJ27" s="28">
        <v>0</v>
      </c>
      <c r="BK27" s="28">
        <v>0</v>
      </c>
      <c r="BL27" s="28">
        <v>2</v>
      </c>
      <c r="BM27" s="28">
        <v>2</v>
      </c>
      <c r="BN27" s="28">
        <v>0</v>
      </c>
      <c r="BO27" s="28">
        <v>3</v>
      </c>
      <c r="BP27" s="28">
        <v>3</v>
      </c>
      <c r="BQ27" s="28">
        <v>1</v>
      </c>
      <c r="BR27" s="28">
        <v>2</v>
      </c>
      <c r="BS27" s="24">
        <v>3</v>
      </c>
      <c r="BT27" s="28">
        <v>3</v>
      </c>
      <c r="BU27" s="28">
        <v>3</v>
      </c>
      <c r="BV27" s="28">
        <v>0</v>
      </c>
      <c r="BW27" s="28">
        <v>1</v>
      </c>
      <c r="BX27" s="28">
        <v>0</v>
      </c>
      <c r="BY27" s="28">
        <v>2</v>
      </c>
      <c r="BZ27" s="28">
        <v>2</v>
      </c>
      <c r="CA27" s="28">
        <v>3</v>
      </c>
      <c r="CB27" s="28">
        <v>2</v>
      </c>
      <c r="CC27" s="28">
        <v>2</v>
      </c>
      <c r="CD27" s="28">
        <v>2</v>
      </c>
      <c r="CE27" s="28">
        <v>3</v>
      </c>
      <c r="CF27" s="28">
        <v>4</v>
      </c>
      <c r="CG27" s="28">
        <v>3</v>
      </c>
      <c r="CH27" s="28">
        <v>2</v>
      </c>
      <c r="CI27" s="24">
        <v>1</v>
      </c>
      <c r="CJ27" s="28">
        <v>3</v>
      </c>
      <c r="CK27" s="24">
        <v>1</v>
      </c>
      <c r="CL27" s="28">
        <v>2</v>
      </c>
      <c r="CM27" s="28">
        <v>2</v>
      </c>
      <c r="CN27" s="28">
        <v>0</v>
      </c>
      <c r="CO27" s="28">
        <v>4</v>
      </c>
      <c r="CP27" s="28">
        <v>1</v>
      </c>
      <c r="CQ27" s="28">
        <v>1</v>
      </c>
      <c r="CR27" s="15"/>
      <c r="CS27" s="103">
        <f t="shared" si="1"/>
        <v>1.6375</v>
      </c>
      <c r="CT27" s="103">
        <f t="shared" si="2"/>
        <v>1.3893241230855173</v>
      </c>
      <c r="CU27" s="109">
        <f t="shared" ref="CU27:CU33" si="6">+CS27/O27</f>
        <v>0.32750000000000001</v>
      </c>
    </row>
    <row r="28" spans="1:101" x14ac:dyDescent="0.25">
      <c r="B28" s="10"/>
      <c r="E28" s="8">
        <v>2</v>
      </c>
      <c r="F28" t="s">
        <v>39</v>
      </c>
      <c r="O28" s="26">
        <v>5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1</v>
      </c>
      <c r="X28" s="28">
        <v>0</v>
      </c>
      <c r="Y28" s="28">
        <v>0</v>
      </c>
      <c r="Z28" s="28">
        <v>0</v>
      </c>
      <c r="AA28" s="28">
        <v>1</v>
      </c>
      <c r="AB28" s="28">
        <v>2</v>
      </c>
      <c r="AC28" s="28">
        <v>0</v>
      </c>
      <c r="AD28" s="28">
        <v>0</v>
      </c>
      <c r="AE28" s="28">
        <v>0</v>
      </c>
      <c r="AF28" s="28">
        <v>0</v>
      </c>
      <c r="AG28" s="28">
        <v>1</v>
      </c>
      <c r="AH28" s="28">
        <v>0</v>
      </c>
      <c r="AI28" s="28">
        <v>0</v>
      </c>
      <c r="AJ28" s="28">
        <v>0</v>
      </c>
      <c r="AK28" s="28">
        <v>0</v>
      </c>
      <c r="AL28" s="28">
        <v>0</v>
      </c>
      <c r="AM28" s="28">
        <v>0</v>
      </c>
      <c r="AN28" s="28">
        <v>0</v>
      </c>
      <c r="AO28" s="28">
        <v>1</v>
      </c>
      <c r="AP28" s="28">
        <v>1</v>
      </c>
      <c r="AQ28" s="28">
        <v>0</v>
      </c>
      <c r="AR28" s="28">
        <v>0</v>
      </c>
      <c r="AS28" s="28">
        <v>0</v>
      </c>
      <c r="AT28" s="28">
        <v>0</v>
      </c>
      <c r="AU28" s="28">
        <v>0</v>
      </c>
      <c r="AV28" s="28">
        <v>0</v>
      </c>
      <c r="AW28" s="28">
        <v>0</v>
      </c>
      <c r="AX28" s="24">
        <v>1</v>
      </c>
      <c r="AY28" s="28">
        <v>0</v>
      </c>
      <c r="AZ28" s="28">
        <v>0</v>
      </c>
      <c r="BA28" s="28">
        <v>0</v>
      </c>
      <c r="BB28" s="28">
        <v>0</v>
      </c>
      <c r="BC28" s="28">
        <v>0</v>
      </c>
      <c r="BD28" s="28">
        <v>2</v>
      </c>
      <c r="BE28" s="28">
        <v>1</v>
      </c>
      <c r="BF28" s="28">
        <v>0</v>
      </c>
      <c r="BG28" s="28">
        <v>0</v>
      </c>
      <c r="BH28" s="28">
        <v>0</v>
      </c>
      <c r="BI28" s="28">
        <v>0</v>
      </c>
      <c r="BJ28" s="28">
        <v>0</v>
      </c>
      <c r="BK28" s="28">
        <v>0</v>
      </c>
      <c r="BL28" s="28">
        <v>0</v>
      </c>
      <c r="BM28" s="28">
        <v>0</v>
      </c>
      <c r="BN28" s="28">
        <v>0</v>
      </c>
      <c r="BO28" s="28">
        <v>3</v>
      </c>
      <c r="BP28" s="28">
        <v>0</v>
      </c>
      <c r="BQ28" s="28">
        <v>0</v>
      </c>
      <c r="BR28" s="28">
        <v>0</v>
      </c>
      <c r="BS28" s="24">
        <v>1</v>
      </c>
      <c r="BT28" s="28">
        <v>3</v>
      </c>
      <c r="BU28" s="28">
        <v>2</v>
      </c>
      <c r="BV28" s="28">
        <v>0</v>
      </c>
      <c r="BW28" s="28">
        <v>1</v>
      </c>
      <c r="BX28" s="28">
        <v>0</v>
      </c>
      <c r="BY28" s="28">
        <v>0</v>
      </c>
      <c r="BZ28" s="28">
        <v>0</v>
      </c>
      <c r="CA28" s="28">
        <v>0</v>
      </c>
      <c r="CB28" s="28">
        <v>0</v>
      </c>
      <c r="CC28" s="28">
        <v>0</v>
      </c>
      <c r="CD28" s="28">
        <v>0</v>
      </c>
      <c r="CE28" s="28">
        <v>0</v>
      </c>
      <c r="CF28" s="28">
        <v>3</v>
      </c>
      <c r="CG28" s="28">
        <v>0</v>
      </c>
      <c r="CH28" s="28">
        <v>4</v>
      </c>
      <c r="CI28" s="24">
        <v>1</v>
      </c>
      <c r="CJ28" s="28">
        <v>1</v>
      </c>
      <c r="CK28" s="24">
        <v>1</v>
      </c>
      <c r="CL28" s="28">
        <v>1</v>
      </c>
      <c r="CM28" s="28">
        <v>2</v>
      </c>
      <c r="CN28" s="28">
        <v>0</v>
      </c>
      <c r="CO28" s="28">
        <v>4</v>
      </c>
      <c r="CP28" s="28">
        <v>1</v>
      </c>
      <c r="CQ28" s="28">
        <v>0</v>
      </c>
      <c r="CR28" s="15"/>
      <c r="CS28" s="103">
        <f t="shared" si="1"/>
        <v>0.48749999999999999</v>
      </c>
      <c r="CT28" s="103">
        <f t="shared" si="2"/>
        <v>0.94123202321159227</v>
      </c>
      <c r="CU28" s="109">
        <f t="shared" si="6"/>
        <v>9.7500000000000003E-2</v>
      </c>
    </row>
    <row r="29" spans="1:101" x14ac:dyDescent="0.25">
      <c r="B29" s="8"/>
      <c r="E29" s="8">
        <v>3</v>
      </c>
      <c r="F29" t="s">
        <v>4</v>
      </c>
      <c r="G29" s="195" t="s">
        <v>150</v>
      </c>
      <c r="H29" s="195"/>
      <c r="I29" s="195"/>
      <c r="J29" s="195"/>
      <c r="K29" s="195"/>
      <c r="L29" s="195"/>
      <c r="M29" s="195"/>
      <c r="O29" s="26">
        <v>5</v>
      </c>
      <c r="P29" s="28">
        <v>0</v>
      </c>
      <c r="Q29" s="28">
        <v>0</v>
      </c>
      <c r="R29" s="28">
        <v>0</v>
      </c>
      <c r="S29" s="28">
        <v>0</v>
      </c>
      <c r="T29" s="28">
        <v>5</v>
      </c>
      <c r="U29" s="28">
        <v>5</v>
      </c>
      <c r="V29" s="28">
        <v>0</v>
      </c>
      <c r="W29" s="28">
        <v>5</v>
      </c>
      <c r="X29" s="28">
        <v>5</v>
      </c>
      <c r="Y29" s="28">
        <v>5</v>
      </c>
      <c r="Z29" s="28">
        <v>5</v>
      </c>
      <c r="AA29" s="28">
        <v>5</v>
      </c>
      <c r="AB29" s="28">
        <v>5</v>
      </c>
      <c r="AC29" s="28">
        <v>5</v>
      </c>
      <c r="AD29" s="28">
        <v>5</v>
      </c>
      <c r="AE29" s="28">
        <v>5</v>
      </c>
      <c r="AF29" s="28">
        <v>5</v>
      </c>
      <c r="AG29" s="28">
        <v>5</v>
      </c>
      <c r="AH29" s="28">
        <v>5</v>
      </c>
      <c r="AI29" s="28">
        <v>0</v>
      </c>
      <c r="AJ29" s="28">
        <v>5</v>
      </c>
      <c r="AK29" s="28">
        <v>0</v>
      </c>
      <c r="AL29" s="28">
        <v>5</v>
      </c>
      <c r="AM29" s="28">
        <v>5</v>
      </c>
      <c r="AN29" s="28">
        <v>5</v>
      </c>
      <c r="AO29" s="28">
        <v>0</v>
      </c>
      <c r="AP29" s="28">
        <v>5</v>
      </c>
      <c r="AQ29" s="28">
        <v>0</v>
      </c>
      <c r="AR29" s="28">
        <v>5</v>
      </c>
      <c r="AS29" s="28">
        <v>5</v>
      </c>
      <c r="AT29" s="28">
        <v>0</v>
      </c>
      <c r="AU29" s="28">
        <v>5</v>
      </c>
      <c r="AV29" s="28">
        <v>3</v>
      </c>
      <c r="AW29" s="28">
        <v>3</v>
      </c>
      <c r="AX29" s="24">
        <v>5</v>
      </c>
      <c r="AY29" s="28">
        <v>5</v>
      </c>
      <c r="AZ29" s="28">
        <v>3</v>
      </c>
      <c r="BA29" s="28">
        <v>5</v>
      </c>
      <c r="BB29" s="28">
        <v>5</v>
      </c>
      <c r="BC29" s="28">
        <v>5</v>
      </c>
      <c r="BD29" s="28">
        <v>3</v>
      </c>
      <c r="BE29" s="28">
        <v>5</v>
      </c>
      <c r="BF29" s="28">
        <v>5</v>
      </c>
      <c r="BG29" s="28">
        <v>0</v>
      </c>
      <c r="BH29" s="28">
        <v>5</v>
      </c>
      <c r="BI29" s="28">
        <v>5</v>
      </c>
      <c r="BJ29" s="28">
        <v>5</v>
      </c>
      <c r="BK29" s="28">
        <v>5</v>
      </c>
      <c r="BL29" s="28">
        <v>1</v>
      </c>
      <c r="BM29" s="28">
        <v>5</v>
      </c>
      <c r="BN29" s="28">
        <v>5</v>
      </c>
      <c r="BO29" s="28">
        <v>5</v>
      </c>
      <c r="BP29" s="28">
        <v>5</v>
      </c>
      <c r="BQ29" s="28">
        <v>5</v>
      </c>
      <c r="BR29" s="28">
        <v>5</v>
      </c>
      <c r="BS29" s="24">
        <v>5</v>
      </c>
      <c r="BT29" s="28">
        <v>5</v>
      </c>
      <c r="BU29" s="28">
        <v>5</v>
      </c>
      <c r="BV29" s="28">
        <v>5</v>
      </c>
      <c r="BW29" s="28">
        <v>5</v>
      </c>
      <c r="BX29" s="28">
        <v>5</v>
      </c>
      <c r="BY29" s="28">
        <v>5</v>
      </c>
      <c r="BZ29" s="28">
        <v>5</v>
      </c>
      <c r="CA29" s="28">
        <v>5</v>
      </c>
      <c r="CB29" s="28">
        <v>5</v>
      </c>
      <c r="CC29" s="28">
        <v>5</v>
      </c>
      <c r="CD29" s="28">
        <v>5</v>
      </c>
      <c r="CE29" s="28">
        <v>2</v>
      </c>
      <c r="CF29" s="28">
        <v>5</v>
      </c>
      <c r="CG29" s="28">
        <v>5</v>
      </c>
      <c r="CH29" s="28">
        <v>5</v>
      </c>
      <c r="CI29" s="24">
        <v>5</v>
      </c>
      <c r="CJ29" s="28">
        <v>5</v>
      </c>
      <c r="CK29" s="24">
        <v>5</v>
      </c>
      <c r="CL29" s="28">
        <v>5</v>
      </c>
      <c r="CM29" s="28">
        <v>5</v>
      </c>
      <c r="CN29" s="28">
        <v>5</v>
      </c>
      <c r="CO29" s="28">
        <v>5</v>
      </c>
      <c r="CP29" s="28">
        <v>5</v>
      </c>
      <c r="CQ29" s="28">
        <v>5</v>
      </c>
      <c r="CR29" s="15"/>
      <c r="CS29" s="103">
        <f t="shared" si="1"/>
        <v>4.125</v>
      </c>
      <c r="CT29" s="103">
        <f t="shared" si="2"/>
        <v>1.7957403888936165</v>
      </c>
      <c r="CU29" s="109">
        <f t="shared" si="6"/>
        <v>0.82499999999999996</v>
      </c>
    </row>
    <row r="30" spans="1:101" x14ac:dyDescent="0.25">
      <c r="B30" s="8"/>
      <c r="D30" s="59"/>
      <c r="E30" s="8">
        <v>4</v>
      </c>
      <c r="F30" t="s">
        <v>5</v>
      </c>
      <c r="G30" s="195"/>
      <c r="H30" s="195"/>
      <c r="I30" s="195"/>
      <c r="J30" s="195"/>
      <c r="K30" s="195"/>
      <c r="L30" s="195"/>
      <c r="M30" s="195"/>
      <c r="O30" s="26">
        <v>5</v>
      </c>
      <c r="P30" s="28">
        <v>0</v>
      </c>
      <c r="Q30" s="28">
        <v>0</v>
      </c>
      <c r="R30" s="28">
        <v>0</v>
      </c>
      <c r="S30" s="28">
        <v>0</v>
      </c>
      <c r="T30" s="28">
        <v>5</v>
      </c>
      <c r="U30" s="28">
        <v>5</v>
      </c>
      <c r="V30" s="28">
        <v>0</v>
      </c>
      <c r="W30" s="28">
        <v>5</v>
      </c>
      <c r="X30" s="28">
        <v>5</v>
      </c>
      <c r="Y30" s="28">
        <v>5</v>
      </c>
      <c r="Z30" s="28">
        <v>5</v>
      </c>
      <c r="AA30" s="28">
        <v>5</v>
      </c>
      <c r="AB30" s="28">
        <v>5</v>
      </c>
      <c r="AC30" s="28">
        <v>5</v>
      </c>
      <c r="AD30" s="28">
        <v>5</v>
      </c>
      <c r="AE30" s="28">
        <v>5</v>
      </c>
      <c r="AF30" s="28">
        <v>5</v>
      </c>
      <c r="AG30" s="28">
        <v>5</v>
      </c>
      <c r="AH30" s="28">
        <v>5</v>
      </c>
      <c r="AI30" s="28">
        <v>0</v>
      </c>
      <c r="AJ30" s="28">
        <v>5</v>
      </c>
      <c r="AK30" s="28">
        <v>0</v>
      </c>
      <c r="AL30" s="28">
        <v>5</v>
      </c>
      <c r="AM30" s="28">
        <v>5</v>
      </c>
      <c r="AN30" s="28">
        <v>5</v>
      </c>
      <c r="AO30" s="28">
        <v>5</v>
      </c>
      <c r="AP30" s="28">
        <v>5</v>
      </c>
      <c r="AQ30" s="28">
        <v>5</v>
      </c>
      <c r="AR30" s="28">
        <v>5</v>
      </c>
      <c r="AS30" s="28">
        <v>5</v>
      </c>
      <c r="AT30" s="28">
        <v>5</v>
      </c>
      <c r="AU30" s="28">
        <v>5</v>
      </c>
      <c r="AV30" s="28">
        <v>5</v>
      </c>
      <c r="AW30" s="28">
        <v>5</v>
      </c>
      <c r="AX30" s="24">
        <v>5</v>
      </c>
      <c r="AY30" s="28">
        <v>5</v>
      </c>
      <c r="AZ30" s="28">
        <v>5</v>
      </c>
      <c r="BA30" s="28">
        <v>5</v>
      </c>
      <c r="BB30" s="28">
        <v>5</v>
      </c>
      <c r="BC30" s="28">
        <v>5</v>
      </c>
      <c r="BD30" s="28">
        <v>5</v>
      </c>
      <c r="BE30" s="28">
        <v>5</v>
      </c>
      <c r="BF30" s="28">
        <v>5</v>
      </c>
      <c r="BG30" s="28">
        <v>0</v>
      </c>
      <c r="BH30" s="28">
        <v>5</v>
      </c>
      <c r="BI30" s="28">
        <v>5</v>
      </c>
      <c r="BJ30" s="28">
        <v>5</v>
      </c>
      <c r="BK30" s="28">
        <v>5</v>
      </c>
      <c r="BL30" s="28">
        <v>3</v>
      </c>
      <c r="BM30" s="28">
        <v>0</v>
      </c>
      <c r="BN30" s="28">
        <v>5</v>
      </c>
      <c r="BO30" s="28">
        <v>5</v>
      </c>
      <c r="BP30" s="28">
        <v>5</v>
      </c>
      <c r="BQ30" s="28">
        <v>5</v>
      </c>
      <c r="BR30" s="28">
        <v>5</v>
      </c>
      <c r="BS30" s="24">
        <v>5</v>
      </c>
      <c r="BT30" s="28">
        <v>5</v>
      </c>
      <c r="BU30" s="28">
        <v>5</v>
      </c>
      <c r="BV30" s="28">
        <v>5</v>
      </c>
      <c r="BW30" s="28">
        <v>5</v>
      </c>
      <c r="BX30" s="28">
        <v>5</v>
      </c>
      <c r="BY30" s="28">
        <v>5</v>
      </c>
      <c r="BZ30" s="28">
        <v>5</v>
      </c>
      <c r="CA30" s="28">
        <v>5</v>
      </c>
      <c r="CB30" s="28">
        <v>5</v>
      </c>
      <c r="CC30" s="28">
        <v>5</v>
      </c>
      <c r="CD30" s="28">
        <v>5</v>
      </c>
      <c r="CE30" s="28">
        <v>5</v>
      </c>
      <c r="CF30" s="28">
        <v>5</v>
      </c>
      <c r="CG30" s="28">
        <v>5</v>
      </c>
      <c r="CH30" s="28">
        <v>5</v>
      </c>
      <c r="CI30" s="24">
        <v>5</v>
      </c>
      <c r="CJ30" s="28">
        <v>5</v>
      </c>
      <c r="CK30" s="24">
        <v>5</v>
      </c>
      <c r="CL30" s="28">
        <v>5</v>
      </c>
      <c r="CM30" s="28">
        <v>5</v>
      </c>
      <c r="CN30" s="28">
        <v>5</v>
      </c>
      <c r="CO30" s="28">
        <v>5</v>
      </c>
      <c r="CP30" s="28">
        <v>5</v>
      </c>
      <c r="CQ30" s="28">
        <v>5</v>
      </c>
      <c r="CR30" s="15"/>
      <c r="CS30" s="103">
        <f t="shared" si="1"/>
        <v>4.4124999999999996</v>
      </c>
      <c r="CT30" s="103">
        <f t="shared" si="2"/>
        <v>1.5966242077456718</v>
      </c>
      <c r="CU30" s="109">
        <f t="shared" si="6"/>
        <v>0.88249999999999995</v>
      </c>
    </row>
    <row r="31" spans="1:101" x14ac:dyDescent="0.25">
      <c r="B31" s="8"/>
      <c r="E31" s="8">
        <v>5</v>
      </c>
      <c r="F31" t="s">
        <v>6</v>
      </c>
      <c r="G31" s="195"/>
      <c r="H31" s="195"/>
      <c r="I31" s="195"/>
      <c r="J31" s="195"/>
      <c r="K31" s="195"/>
      <c r="L31" s="195"/>
      <c r="M31" s="195"/>
      <c r="O31" s="26">
        <v>5</v>
      </c>
      <c r="P31" s="28">
        <v>0</v>
      </c>
      <c r="Q31" s="28">
        <v>0</v>
      </c>
      <c r="R31" s="28">
        <v>0</v>
      </c>
      <c r="S31" s="28">
        <v>0</v>
      </c>
      <c r="T31" s="28">
        <v>5</v>
      </c>
      <c r="U31" s="28">
        <v>5</v>
      </c>
      <c r="V31" s="28">
        <v>0</v>
      </c>
      <c r="W31" s="28">
        <v>5</v>
      </c>
      <c r="X31" s="28">
        <v>5</v>
      </c>
      <c r="Y31" s="28">
        <v>5</v>
      </c>
      <c r="Z31" s="28">
        <v>5</v>
      </c>
      <c r="AA31" s="28">
        <v>5</v>
      </c>
      <c r="AB31" s="28">
        <v>5</v>
      </c>
      <c r="AC31" s="28">
        <v>5</v>
      </c>
      <c r="AD31" s="28">
        <v>5</v>
      </c>
      <c r="AE31" s="28">
        <v>5</v>
      </c>
      <c r="AF31" s="28">
        <v>5</v>
      </c>
      <c r="AG31" s="28">
        <v>5</v>
      </c>
      <c r="AH31" s="28">
        <v>5</v>
      </c>
      <c r="AI31" s="28">
        <v>0</v>
      </c>
      <c r="AJ31" s="28">
        <v>5</v>
      </c>
      <c r="AK31" s="28">
        <v>0</v>
      </c>
      <c r="AL31" s="28">
        <v>5</v>
      </c>
      <c r="AM31" s="28">
        <v>5</v>
      </c>
      <c r="AN31" s="28">
        <v>5</v>
      </c>
      <c r="AO31" s="28">
        <v>5</v>
      </c>
      <c r="AP31" s="28">
        <v>5</v>
      </c>
      <c r="AQ31" s="28">
        <v>5</v>
      </c>
      <c r="AR31" s="28">
        <v>5</v>
      </c>
      <c r="AS31" s="28">
        <v>5</v>
      </c>
      <c r="AT31" s="28">
        <v>0</v>
      </c>
      <c r="AU31" s="28">
        <v>5</v>
      </c>
      <c r="AV31" s="28">
        <v>3</v>
      </c>
      <c r="AW31" s="28">
        <v>3</v>
      </c>
      <c r="AX31" s="24">
        <v>5</v>
      </c>
      <c r="AY31" s="28">
        <v>5</v>
      </c>
      <c r="AZ31" s="28">
        <v>3</v>
      </c>
      <c r="BA31" s="28">
        <v>5</v>
      </c>
      <c r="BB31" s="28">
        <v>5</v>
      </c>
      <c r="BC31" s="28">
        <v>5</v>
      </c>
      <c r="BD31" s="28">
        <v>3</v>
      </c>
      <c r="BE31" s="28">
        <v>5</v>
      </c>
      <c r="BF31" s="28">
        <v>5</v>
      </c>
      <c r="BG31" s="28">
        <v>0</v>
      </c>
      <c r="BH31" s="28">
        <v>5</v>
      </c>
      <c r="BI31" s="28">
        <v>5</v>
      </c>
      <c r="BJ31" s="28">
        <v>5</v>
      </c>
      <c r="BK31" s="28">
        <v>5</v>
      </c>
      <c r="BL31" s="28">
        <v>1</v>
      </c>
      <c r="BM31" s="28">
        <v>5</v>
      </c>
      <c r="BN31" s="28">
        <v>5</v>
      </c>
      <c r="BO31" s="28">
        <v>5</v>
      </c>
      <c r="BP31" s="28">
        <v>5</v>
      </c>
      <c r="BQ31" s="28">
        <v>5</v>
      </c>
      <c r="BR31" s="28">
        <v>5</v>
      </c>
      <c r="BS31" s="24">
        <v>5</v>
      </c>
      <c r="BT31" s="28">
        <v>5</v>
      </c>
      <c r="BU31" s="28">
        <v>5</v>
      </c>
      <c r="BV31" s="28">
        <v>5</v>
      </c>
      <c r="BW31" s="28">
        <v>5</v>
      </c>
      <c r="BX31" s="28">
        <v>2</v>
      </c>
      <c r="BY31" s="28">
        <v>2</v>
      </c>
      <c r="BZ31" s="28">
        <v>2</v>
      </c>
      <c r="CA31" s="28">
        <v>2</v>
      </c>
      <c r="CB31" s="28">
        <v>2</v>
      </c>
      <c r="CC31" s="28">
        <v>5</v>
      </c>
      <c r="CD31" s="28">
        <v>5</v>
      </c>
      <c r="CE31" s="28">
        <v>2</v>
      </c>
      <c r="CF31" s="28">
        <v>5</v>
      </c>
      <c r="CG31" s="28">
        <v>5</v>
      </c>
      <c r="CH31" s="28">
        <v>5</v>
      </c>
      <c r="CI31" s="24">
        <v>5</v>
      </c>
      <c r="CJ31" s="28">
        <v>5</v>
      </c>
      <c r="CK31" s="24">
        <v>5</v>
      </c>
      <c r="CL31" s="28">
        <v>5</v>
      </c>
      <c r="CM31" s="28">
        <v>5</v>
      </c>
      <c r="CN31" s="28">
        <v>5</v>
      </c>
      <c r="CO31" s="28">
        <v>5</v>
      </c>
      <c r="CP31" s="28">
        <v>5</v>
      </c>
      <c r="CQ31" s="28">
        <v>5</v>
      </c>
      <c r="CR31" s="15"/>
      <c r="CS31" s="103">
        <f t="shared" si="1"/>
        <v>4.0625</v>
      </c>
      <c r="CT31" s="103">
        <f t="shared" si="2"/>
        <v>1.7454733498939115</v>
      </c>
      <c r="CU31" s="109">
        <f t="shared" si="6"/>
        <v>0.8125</v>
      </c>
    </row>
    <row r="32" spans="1:101" ht="15.75" thickBot="1" x14ac:dyDescent="0.3">
      <c r="B32" s="8"/>
      <c r="D32" s="59"/>
      <c r="E32" s="8">
        <v>6</v>
      </c>
      <c r="F32" t="s">
        <v>7</v>
      </c>
      <c r="G32" s="196"/>
      <c r="H32" s="196"/>
      <c r="I32" s="196"/>
      <c r="J32" s="196"/>
      <c r="K32" s="196"/>
      <c r="L32" s="196"/>
      <c r="M32" s="196"/>
      <c r="O32" s="26">
        <v>5</v>
      </c>
      <c r="P32" s="28">
        <v>0</v>
      </c>
      <c r="Q32" s="28">
        <v>0</v>
      </c>
      <c r="R32" s="28">
        <v>0</v>
      </c>
      <c r="S32" s="28">
        <v>0</v>
      </c>
      <c r="T32" s="28">
        <v>3</v>
      </c>
      <c r="U32" s="28">
        <v>3</v>
      </c>
      <c r="V32" s="28">
        <v>0</v>
      </c>
      <c r="W32" s="28">
        <v>5</v>
      </c>
      <c r="X32" s="28">
        <v>5</v>
      </c>
      <c r="Y32" s="28">
        <v>5</v>
      </c>
      <c r="Z32" s="28">
        <v>5</v>
      </c>
      <c r="AA32" s="28">
        <v>5</v>
      </c>
      <c r="AB32" s="28">
        <v>5</v>
      </c>
      <c r="AC32" s="28">
        <v>5</v>
      </c>
      <c r="AD32" s="28">
        <v>5</v>
      </c>
      <c r="AE32" s="28">
        <v>5</v>
      </c>
      <c r="AF32" s="28">
        <v>5</v>
      </c>
      <c r="AG32" s="28">
        <v>5</v>
      </c>
      <c r="AH32" s="28">
        <v>5</v>
      </c>
      <c r="AI32" s="28">
        <v>0</v>
      </c>
      <c r="AJ32" s="28">
        <v>5</v>
      </c>
      <c r="AK32" s="28">
        <v>0</v>
      </c>
      <c r="AL32" s="28">
        <v>5</v>
      </c>
      <c r="AM32" s="28">
        <v>5</v>
      </c>
      <c r="AN32" s="28">
        <v>5</v>
      </c>
      <c r="AO32" s="28">
        <v>5</v>
      </c>
      <c r="AP32" s="28">
        <v>5</v>
      </c>
      <c r="AQ32" s="28">
        <v>5</v>
      </c>
      <c r="AR32" s="28">
        <v>5</v>
      </c>
      <c r="AS32" s="28">
        <v>5</v>
      </c>
      <c r="AT32" s="28">
        <v>5</v>
      </c>
      <c r="AU32" s="28">
        <v>5</v>
      </c>
      <c r="AV32" s="28">
        <v>5</v>
      </c>
      <c r="AW32" s="28">
        <v>5</v>
      </c>
      <c r="AX32" s="24">
        <v>5</v>
      </c>
      <c r="AY32" s="28">
        <v>5</v>
      </c>
      <c r="AZ32" s="28">
        <v>5</v>
      </c>
      <c r="BA32" s="28">
        <v>5</v>
      </c>
      <c r="BB32" s="28">
        <v>5</v>
      </c>
      <c r="BC32" s="28">
        <v>5</v>
      </c>
      <c r="BD32" s="28">
        <v>5</v>
      </c>
      <c r="BE32" s="28">
        <v>5</v>
      </c>
      <c r="BF32" s="28">
        <v>5</v>
      </c>
      <c r="BG32" s="28">
        <v>0</v>
      </c>
      <c r="BH32" s="28">
        <v>5</v>
      </c>
      <c r="BI32" s="28">
        <v>5</v>
      </c>
      <c r="BJ32" s="28">
        <v>5</v>
      </c>
      <c r="BK32" s="28">
        <v>5</v>
      </c>
      <c r="BL32" s="28">
        <v>3</v>
      </c>
      <c r="BM32" s="28">
        <v>0</v>
      </c>
      <c r="BN32" s="28">
        <v>5</v>
      </c>
      <c r="BO32" s="28">
        <v>5</v>
      </c>
      <c r="BP32" s="28">
        <v>5</v>
      </c>
      <c r="BQ32" s="28">
        <v>5</v>
      </c>
      <c r="BR32" s="28">
        <v>5</v>
      </c>
      <c r="BS32" s="24">
        <v>5</v>
      </c>
      <c r="BT32" s="28">
        <v>5</v>
      </c>
      <c r="BU32" s="28">
        <v>5</v>
      </c>
      <c r="BV32" s="28">
        <v>5</v>
      </c>
      <c r="BW32" s="28">
        <v>5</v>
      </c>
      <c r="BX32" s="28">
        <v>2</v>
      </c>
      <c r="BY32" s="28">
        <v>2</v>
      </c>
      <c r="BZ32" s="28">
        <v>2</v>
      </c>
      <c r="CA32" s="28">
        <v>2</v>
      </c>
      <c r="CB32" s="28">
        <v>2</v>
      </c>
      <c r="CC32" s="28">
        <v>5</v>
      </c>
      <c r="CD32" s="28">
        <v>5</v>
      </c>
      <c r="CE32" s="28">
        <v>2</v>
      </c>
      <c r="CF32" s="28">
        <v>5</v>
      </c>
      <c r="CG32" s="28">
        <v>5</v>
      </c>
      <c r="CH32" s="28">
        <v>5</v>
      </c>
      <c r="CI32" s="24">
        <v>5</v>
      </c>
      <c r="CJ32" s="28">
        <v>5</v>
      </c>
      <c r="CK32" s="24">
        <v>5</v>
      </c>
      <c r="CL32" s="28">
        <v>5</v>
      </c>
      <c r="CM32" s="28">
        <v>5</v>
      </c>
      <c r="CN32" s="28">
        <v>5</v>
      </c>
      <c r="CO32" s="28">
        <v>5</v>
      </c>
      <c r="CP32" s="28">
        <v>5</v>
      </c>
      <c r="CQ32" s="28">
        <v>5</v>
      </c>
      <c r="CR32" s="15"/>
      <c r="CS32" s="103">
        <f t="shared" si="1"/>
        <v>4.1375000000000002</v>
      </c>
      <c r="CT32" s="103">
        <f t="shared" si="2"/>
        <v>1.7117889820265058</v>
      </c>
      <c r="CU32" s="109">
        <f t="shared" si="6"/>
        <v>0.82750000000000001</v>
      </c>
    </row>
    <row r="33" spans="1:99" ht="15.75" thickBot="1" x14ac:dyDescent="0.3">
      <c r="F33" s="52" t="s">
        <v>52</v>
      </c>
      <c r="G33" s="50"/>
      <c r="H33" s="50"/>
      <c r="I33" s="50"/>
      <c r="J33" s="50"/>
      <c r="K33" s="50"/>
      <c r="L33" s="50"/>
      <c r="M33" s="50"/>
      <c r="N33" s="51"/>
      <c r="O33" s="56">
        <f>SUM(O27:O32)</f>
        <v>30</v>
      </c>
      <c r="P33" s="56">
        <f>+IF((P27+P28)&gt;0,SUM(P27:P32),0)</f>
        <v>0</v>
      </c>
      <c r="Q33" s="56">
        <f t="shared" ref="Q33:CL33" si="7">+IF((Q27+Q28)&gt;0,SUM(Q27:Q32),0)</f>
        <v>3</v>
      </c>
      <c r="R33" s="56">
        <f t="shared" si="7"/>
        <v>3</v>
      </c>
      <c r="S33" s="56">
        <f t="shared" si="7"/>
        <v>2</v>
      </c>
      <c r="T33" s="56">
        <f t="shared" si="7"/>
        <v>20</v>
      </c>
      <c r="U33" s="56">
        <f t="shared" si="7"/>
        <v>20</v>
      </c>
      <c r="V33" s="56">
        <f t="shared" si="7"/>
        <v>1</v>
      </c>
      <c r="W33" s="56">
        <f t="shared" si="7"/>
        <v>22</v>
      </c>
      <c r="X33" s="56">
        <f t="shared" si="7"/>
        <v>21</v>
      </c>
      <c r="Y33" s="56">
        <f t="shared" si="7"/>
        <v>22</v>
      </c>
      <c r="Z33" s="56">
        <f t="shared" si="7"/>
        <v>21</v>
      </c>
      <c r="AA33" s="56">
        <f t="shared" si="7"/>
        <v>24</v>
      </c>
      <c r="AB33" s="56">
        <f t="shared" si="7"/>
        <v>26</v>
      </c>
      <c r="AC33" s="56">
        <f t="shared" si="7"/>
        <v>23</v>
      </c>
      <c r="AD33" s="56">
        <f t="shared" si="7"/>
        <v>0</v>
      </c>
      <c r="AE33" s="56">
        <f t="shared" si="7"/>
        <v>23</v>
      </c>
      <c r="AF33" s="56">
        <f t="shared" si="7"/>
        <v>23</v>
      </c>
      <c r="AG33" s="56">
        <f t="shared" si="7"/>
        <v>23</v>
      </c>
      <c r="AH33" s="56">
        <f t="shared" si="7"/>
        <v>0</v>
      </c>
      <c r="AI33" s="56">
        <f t="shared" si="7"/>
        <v>0</v>
      </c>
      <c r="AJ33" s="56">
        <f t="shared" si="7"/>
        <v>0</v>
      </c>
      <c r="AK33" s="56">
        <f t="shared" si="7"/>
        <v>0</v>
      </c>
      <c r="AL33" s="56">
        <f t="shared" si="7"/>
        <v>0</v>
      </c>
      <c r="AM33" s="56">
        <f t="shared" si="7"/>
        <v>0</v>
      </c>
      <c r="AN33" s="56">
        <f t="shared" si="7"/>
        <v>21</v>
      </c>
      <c r="AO33" s="56">
        <f t="shared" si="7"/>
        <v>19</v>
      </c>
      <c r="AP33" s="56">
        <f t="shared" si="7"/>
        <v>26</v>
      </c>
      <c r="AQ33" s="56">
        <f t="shared" si="7"/>
        <v>0</v>
      </c>
      <c r="AR33" s="56">
        <f t="shared" si="7"/>
        <v>0</v>
      </c>
      <c r="AS33" s="56">
        <f t="shared" si="7"/>
        <v>0</v>
      </c>
      <c r="AT33" s="56">
        <f t="shared" si="7"/>
        <v>0</v>
      </c>
      <c r="AU33" s="56">
        <f t="shared" si="7"/>
        <v>0</v>
      </c>
      <c r="AV33" s="56">
        <f t="shared" si="7"/>
        <v>20</v>
      </c>
      <c r="AW33" s="56">
        <f t="shared" si="7"/>
        <v>18</v>
      </c>
      <c r="AX33" s="56">
        <f t="shared" si="7"/>
        <v>22</v>
      </c>
      <c r="AY33" s="56">
        <f t="shared" si="7"/>
        <v>0</v>
      </c>
      <c r="AZ33" s="56">
        <f t="shared" si="7"/>
        <v>17</v>
      </c>
      <c r="BA33" s="56">
        <f t="shared" si="7"/>
        <v>22</v>
      </c>
      <c r="BB33" s="56">
        <f t="shared" si="7"/>
        <v>24</v>
      </c>
      <c r="BC33" s="56">
        <f t="shared" si="7"/>
        <v>0</v>
      </c>
      <c r="BD33" s="56">
        <f t="shared" si="7"/>
        <v>22</v>
      </c>
      <c r="BE33" s="56">
        <f t="shared" si="7"/>
        <v>22</v>
      </c>
      <c r="BF33" s="56">
        <f t="shared" si="7"/>
        <v>0</v>
      </c>
      <c r="BG33" s="56">
        <f t="shared" si="7"/>
        <v>4</v>
      </c>
      <c r="BH33" s="56">
        <f t="shared" si="7"/>
        <v>0</v>
      </c>
      <c r="BI33" s="56">
        <f t="shared" si="7"/>
        <v>0</v>
      </c>
      <c r="BJ33" s="56">
        <f t="shared" si="7"/>
        <v>0</v>
      </c>
      <c r="BK33" s="56">
        <f t="shared" si="7"/>
        <v>0</v>
      </c>
      <c r="BL33" s="56">
        <f t="shared" si="7"/>
        <v>10</v>
      </c>
      <c r="BM33" s="56">
        <f t="shared" si="7"/>
        <v>12</v>
      </c>
      <c r="BN33" s="56">
        <f t="shared" si="7"/>
        <v>0</v>
      </c>
      <c r="BO33" s="56">
        <f t="shared" si="7"/>
        <v>26</v>
      </c>
      <c r="BP33" s="56">
        <f t="shared" si="7"/>
        <v>23</v>
      </c>
      <c r="BQ33" s="56">
        <f t="shared" si="7"/>
        <v>21</v>
      </c>
      <c r="BR33" s="56">
        <f t="shared" si="7"/>
        <v>22</v>
      </c>
      <c r="BS33" s="56">
        <f t="shared" si="7"/>
        <v>24</v>
      </c>
      <c r="BT33" s="56">
        <f t="shared" si="7"/>
        <v>26</v>
      </c>
      <c r="BU33" s="56">
        <f t="shared" si="7"/>
        <v>25</v>
      </c>
      <c r="BV33" s="56">
        <f t="shared" si="7"/>
        <v>0</v>
      </c>
      <c r="BW33" s="56">
        <f t="shared" si="7"/>
        <v>22</v>
      </c>
      <c r="BX33" s="56">
        <f t="shared" si="7"/>
        <v>0</v>
      </c>
      <c r="BY33" s="56">
        <f t="shared" si="7"/>
        <v>16</v>
      </c>
      <c r="BZ33" s="56">
        <f t="shared" si="7"/>
        <v>16</v>
      </c>
      <c r="CA33" s="56">
        <f t="shared" si="7"/>
        <v>17</v>
      </c>
      <c r="CB33" s="56">
        <f t="shared" si="7"/>
        <v>16</v>
      </c>
      <c r="CC33" s="56">
        <f t="shared" si="7"/>
        <v>22</v>
      </c>
      <c r="CD33" s="56">
        <f t="shared" si="7"/>
        <v>22</v>
      </c>
      <c r="CE33" s="56">
        <f t="shared" si="7"/>
        <v>14</v>
      </c>
      <c r="CF33" s="56">
        <f t="shared" si="7"/>
        <v>27</v>
      </c>
      <c r="CG33" s="56">
        <f t="shared" si="7"/>
        <v>23</v>
      </c>
      <c r="CH33" s="56">
        <f t="shared" si="7"/>
        <v>26</v>
      </c>
      <c r="CI33" s="56">
        <f t="shared" si="7"/>
        <v>22</v>
      </c>
      <c r="CJ33" s="56">
        <f t="shared" si="7"/>
        <v>24</v>
      </c>
      <c r="CK33" s="56">
        <f t="shared" si="7"/>
        <v>22</v>
      </c>
      <c r="CL33" s="56">
        <f t="shared" si="7"/>
        <v>23</v>
      </c>
      <c r="CM33" s="56">
        <f>+IF((CM27+CM28)&gt;0,SUM(CM27:CM32),0)</f>
        <v>24</v>
      </c>
      <c r="CN33" s="56">
        <f>+IF((CN27+CN28)&gt;0,SUM(CN27:CN32),0)</f>
        <v>0</v>
      </c>
      <c r="CO33" s="56">
        <f>+IF((CO27+CO28)&gt;0,SUM(CO27:CO32),0)</f>
        <v>28</v>
      </c>
      <c r="CP33" s="56">
        <f>+IF((CP27+CP28)&gt;0,SUM(CP27:CP32),0)</f>
        <v>22</v>
      </c>
      <c r="CQ33" s="56">
        <f>+IF((CQ27+CQ28)&gt;0,SUM(CQ27:CQ32),0)</f>
        <v>21</v>
      </c>
      <c r="CR33" s="15"/>
      <c r="CS33" s="103">
        <f t="shared" si="1"/>
        <v>13.875</v>
      </c>
      <c r="CT33" s="103">
        <f t="shared" si="2"/>
        <v>10.618082260280147</v>
      </c>
      <c r="CU33" s="109">
        <f t="shared" si="6"/>
        <v>0.46250000000000002</v>
      </c>
    </row>
    <row r="34" spans="1:99" x14ac:dyDescent="0.25">
      <c r="O34" s="26"/>
      <c r="P34" s="28"/>
      <c r="Q34" s="28"/>
      <c r="R34" s="28"/>
      <c r="S34" s="28"/>
      <c r="T34" s="28"/>
      <c r="U34" s="28"/>
      <c r="V34" s="27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4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4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4"/>
      <c r="CJ34" s="28"/>
      <c r="CK34" s="28"/>
      <c r="CL34" s="28"/>
      <c r="CM34" s="28"/>
      <c r="CN34" s="28"/>
      <c r="CO34" s="28"/>
      <c r="CP34" s="28"/>
      <c r="CQ34" s="28"/>
      <c r="CR34" s="15"/>
    </row>
    <row r="35" spans="1:99" x14ac:dyDescent="0.25">
      <c r="A35">
        <f>+E49</f>
        <v>14</v>
      </c>
      <c r="F35" s="3" t="s">
        <v>8</v>
      </c>
      <c r="O35" s="26"/>
      <c r="P35" s="28"/>
      <c r="Q35" s="28"/>
      <c r="R35" s="28"/>
      <c r="S35" s="28"/>
      <c r="T35" s="28"/>
      <c r="U35" s="28"/>
      <c r="V35" s="27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4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15"/>
    </row>
    <row r="36" spans="1:99" x14ac:dyDescent="0.25">
      <c r="B36" s="10"/>
      <c r="E36" s="8">
        <v>1</v>
      </c>
      <c r="F36" s="3" t="s">
        <v>9</v>
      </c>
      <c r="O36" s="26">
        <v>5</v>
      </c>
      <c r="P36" s="28">
        <v>0</v>
      </c>
      <c r="Q36" s="28">
        <v>0</v>
      </c>
      <c r="R36" s="28">
        <v>0</v>
      </c>
      <c r="S36" s="28">
        <v>0</v>
      </c>
      <c r="T36" s="28">
        <v>4</v>
      </c>
      <c r="U36" s="28">
        <v>4</v>
      </c>
      <c r="V36" s="28">
        <v>2</v>
      </c>
      <c r="W36" s="28">
        <v>3</v>
      </c>
      <c r="X36" s="28">
        <v>2</v>
      </c>
      <c r="Y36" s="28">
        <v>2</v>
      </c>
      <c r="Z36" s="28">
        <v>3</v>
      </c>
      <c r="AA36" s="28">
        <v>1</v>
      </c>
      <c r="AB36" s="28">
        <v>5</v>
      </c>
      <c r="AC36" s="28">
        <v>5</v>
      </c>
      <c r="AD36" s="28">
        <v>2</v>
      </c>
      <c r="AE36" s="28">
        <v>5</v>
      </c>
      <c r="AF36" s="28">
        <v>5</v>
      </c>
      <c r="AG36" s="28">
        <v>4</v>
      </c>
      <c r="AH36" s="28">
        <v>3</v>
      </c>
      <c r="AI36" s="28">
        <v>0</v>
      </c>
      <c r="AJ36" s="28">
        <v>3</v>
      </c>
      <c r="AK36" s="28">
        <v>0</v>
      </c>
      <c r="AL36" s="28">
        <v>0</v>
      </c>
      <c r="AM36" s="28">
        <v>1</v>
      </c>
      <c r="AN36" s="28">
        <v>1</v>
      </c>
      <c r="AO36" s="28">
        <v>3</v>
      </c>
      <c r="AP36" s="28">
        <v>3</v>
      </c>
      <c r="AQ36" s="28">
        <v>0</v>
      </c>
      <c r="AR36" s="28">
        <v>0</v>
      </c>
      <c r="AS36" s="28">
        <v>0</v>
      </c>
      <c r="AT36" s="28">
        <v>0</v>
      </c>
      <c r="AU36" s="28">
        <v>0</v>
      </c>
      <c r="AV36" s="28">
        <v>4</v>
      </c>
      <c r="AW36" s="28">
        <v>3</v>
      </c>
      <c r="AX36" s="28">
        <v>4</v>
      </c>
      <c r="AY36" s="28">
        <v>0</v>
      </c>
      <c r="AZ36" s="28">
        <v>1</v>
      </c>
      <c r="BA36" s="28">
        <v>3</v>
      </c>
      <c r="BB36" s="28">
        <v>4</v>
      </c>
      <c r="BC36" s="28">
        <v>0</v>
      </c>
      <c r="BD36" s="28">
        <v>0</v>
      </c>
      <c r="BE36" s="28">
        <v>2</v>
      </c>
      <c r="BF36" s="28">
        <v>3</v>
      </c>
      <c r="BG36" s="28">
        <v>4</v>
      </c>
      <c r="BH36" s="28">
        <v>4</v>
      </c>
      <c r="BI36" s="28">
        <v>3</v>
      </c>
      <c r="BJ36" s="28">
        <v>0</v>
      </c>
      <c r="BK36" s="28">
        <v>0</v>
      </c>
      <c r="BL36" s="28">
        <v>4</v>
      </c>
      <c r="BM36" s="28">
        <v>4</v>
      </c>
      <c r="BN36" s="28">
        <v>0</v>
      </c>
      <c r="BO36" s="28">
        <v>4</v>
      </c>
      <c r="BP36" s="28">
        <v>3</v>
      </c>
      <c r="BQ36" s="28">
        <v>2</v>
      </c>
      <c r="BR36" s="28">
        <v>3</v>
      </c>
      <c r="BS36" s="28">
        <v>4</v>
      </c>
      <c r="BT36" s="24">
        <v>3</v>
      </c>
      <c r="BU36" s="28">
        <v>5</v>
      </c>
      <c r="BV36" s="28">
        <v>1</v>
      </c>
      <c r="BW36" s="28">
        <v>3</v>
      </c>
      <c r="BX36" s="28">
        <v>0</v>
      </c>
      <c r="BY36" s="28">
        <v>0</v>
      </c>
      <c r="BZ36" s="28">
        <v>0</v>
      </c>
      <c r="CA36" s="28">
        <v>0</v>
      </c>
      <c r="CB36" s="28">
        <v>0</v>
      </c>
      <c r="CC36" s="28">
        <v>0</v>
      </c>
      <c r="CD36" s="28">
        <v>0</v>
      </c>
      <c r="CE36" s="28">
        <v>0</v>
      </c>
      <c r="CF36" s="28">
        <v>4</v>
      </c>
      <c r="CG36" s="28">
        <v>2</v>
      </c>
      <c r="CH36" s="28">
        <v>1</v>
      </c>
      <c r="CI36" s="28">
        <v>4</v>
      </c>
      <c r="CJ36" s="28">
        <v>4</v>
      </c>
      <c r="CK36" s="28">
        <v>0</v>
      </c>
      <c r="CL36" s="28">
        <v>2</v>
      </c>
      <c r="CM36" s="28">
        <v>3</v>
      </c>
      <c r="CN36" s="28">
        <v>0</v>
      </c>
      <c r="CO36" s="28">
        <v>5</v>
      </c>
      <c r="CP36" s="28">
        <v>1</v>
      </c>
      <c r="CQ36" s="28">
        <v>1</v>
      </c>
      <c r="CR36" s="15"/>
      <c r="CS36" s="103">
        <f t="shared" si="1"/>
        <v>1.9875</v>
      </c>
      <c r="CT36" s="103">
        <f t="shared" si="2"/>
        <v>1.7753141993261683</v>
      </c>
      <c r="CU36" s="109">
        <f t="shared" ref="CU36:CU50" si="8">+CS36/O36</f>
        <v>0.39750000000000002</v>
      </c>
    </row>
    <row r="37" spans="1:99" x14ac:dyDescent="0.25">
      <c r="B37" s="10"/>
      <c r="E37" s="8">
        <v>2</v>
      </c>
      <c r="F37" t="s">
        <v>10</v>
      </c>
      <c r="O37" s="26">
        <v>5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8">
        <v>0</v>
      </c>
      <c r="AF37" s="28">
        <v>0</v>
      </c>
      <c r="AG37" s="28">
        <v>2</v>
      </c>
      <c r="AH37" s="28">
        <v>0</v>
      </c>
      <c r="AI37" s="28">
        <v>0</v>
      </c>
      <c r="AJ37" s="28">
        <v>0</v>
      </c>
      <c r="AK37" s="28">
        <v>0</v>
      </c>
      <c r="AL37" s="28">
        <v>0</v>
      </c>
      <c r="AM37" s="28">
        <v>0</v>
      </c>
      <c r="AN37" s="28">
        <v>0</v>
      </c>
      <c r="AO37" s="28">
        <v>1</v>
      </c>
      <c r="AP37" s="28">
        <v>0</v>
      </c>
      <c r="AQ37" s="28">
        <v>0</v>
      </c>
      <c r="AR37" s="28">
        <v>0</v>
      </c>
      <c r="AS37" s="28">
        <v>0</v>
      </c>
      <c r="AT37" s="28">
        <v>0</v>
      </c>
      <c r="AU37" s="28">
        <v>0</v>
      </c>
      <c r="AV37" s="28">
        <v>2</v>
      </c>
      <c r="AW37" s="28">
        <v>0</v>
      </c>
      <c r="AX37" s="28">
        <v>0</v>
      </c>
      <c r="AY37" s="28">
        <v>0</v>
      </c>
      <c r="AZ37" s="28">
        <v>3</v>
      </c>
      <c r="BA37" s="28">
        <v>0</v>
      </c>
      <c r="BB37" s="28">
        <v>2</v>
      </c>
      <c r="BC37" s="28">
        <v>0</v>
      </c>
      <c r="BD37" s="28">
        <v>0</v>
      </c>
      <c r="BE37" s="28">
        <v>0</v>
      </c>
      <c r="BF37" s="28">
        <v>0</v>
      </c>
      <c r="BG37" s="28">
        <v>0</v>
      </c>
      <c r="BH37" s="28">
        <v>3</v>
      </c>
      <c r="BI37" s="28">
        <v>0</v>
      </c>
      <c r="BJ37" s="28">
        <v>0</v>
      </c>
      <c r="BK37" s="28">
        <v>0</v>
      </c>
      <c r="BL37" s="28">
        <v>4</v>
      </c>
      <c r="BM37" s="28">
        <v>4</v>
      </c>
      <c r="BN37" s="28">
        <v>0</v>
      </c>
      <c r="BO37" s="28">
        <v>3</v>
      </c>
      <c r="BP37" s="28">
        <v>0</v>
      </c>
      <c r="BQ37" s="28">
        <v>0</v>
      </c>
      <c r="BR37" s="28">
        <v>0</v>
      </c>
      <c r="BS37" s="28">
        <v>0</v>
      </c>
      <c r="BT37" s="24">
        <v>1</v>
      </c>
      <c r="BU37" s="28">
        <v>0</v>
      </c>
      <c r="BV37" s="28">
        <v>0</v>
      </c>
      <c r="BW37" s="28">
        <v>0</v>
      </c>
      <c r="BX37" s="28">
        <v>0</v>
      </c>
      <c r="BY37" s="28">
        <v>0</v>
      </c>
      <c r="BZ37" s="28">
        <v>0</v>
      </c>
      <c r="CA37" s="28">
        <v>0</v>
      </c>
      <c r="CB37" s="28">
        <v>0</v>
      </c>
      <c r="CC37" s="28">
        <v>0</v>
      </c>
      <c r="CD37" s="28">
        <v>0</v>
      </c>
      <c r="CE37" s="28">
        <v>0</v>
      </c>
      <c r="CF37" s="28">
        <v>1</v>
      </c>
      <c r="CG37" s="28">
        <v>4</v>
      </c>
      <c r="CH37" s="28">
        <v>4</v>
      </c>
      <c r="CI37" s="28">
        <v>0</v>
      </c>
      <c r="CJ37" s="28">
        <v>0</v>
      </c>
      <c r="CK37" s="28">
        <v>0</v>
      </c>
      <c r="CL37" s="28">
        <v>2</v>
      </c>
      <c r="CM37" s="28">
        <v>0</v>
      </c>
      <c r="CN37" s="28">
        <v>1</v>
      </c>
      <c r="CO37" s="28">
        <v>0</v>
      </c>
      <c r="CP37" s="28">
        <v>3</v>
      </c>
      <c r="CQ37" s="28">
        <v>3</v>
      </c>
      <c r="CR37" s="15"/>
      <c r="CS37" s="103">
        <f t="shared" si="1"/>
        <v>0.53749999999999998</v>
      </c>
      <c r="CT37" s="103">
        <f t="shared" si="2"/>
        <v>1.1577340373617002</v>
      </c>
      <c r="CU37" s="109">
        <f t="shared" si="8"/>
        <v>0.1075</v>
      </c>
    </row>
    <row r="38" spans="1:99" x14ac:dyDescent="0.25">
      <c r="B38" s="10"/>
      <c r="E38" s="8">
        <v>3</v>
      </c>
      <c r="F38" s="3" t="s">
        <v>11</v>
      </c>
      <c r="O38" s="26">
        <v>5</v>
      </c>
      <c r="P38" s="28">
        <v>0</v>
      </c>
      <c r="Q38" s="28">
        <v>0</v>
      </c>
      <c r="R38" s="28">
        <v>0</v>
      </c>
      <c r="S38" s="28">
        <v>0</v>
      </c>
      <c r="T38" s="28">
        <v>3</v>
      </c>
      <c r="U38" s="28">
        <v>3</v>
      </c>
      <c r="V38" s="28">
        <v>1</v>
      </c>
      <c r="W38" s="28">
        <v>1</v>
      </c>
      <c r="X38" s="28">
        <v>0</v>
      </c>
      <c r="Y38" s="28">
        <v>3</v>
      </c>
      <c r="Z38" s="28">
        <v>0</v>
      </c>
      <c r="AA38" s="28">
        <v>0</v>
      </c>
      <c r="AB38" s="28">
        <v>3</v>
      </c>
      <c r="AC38" s="28">
        <v>4</v>
      </c>
      <c r="AD38" s="28">
        <v>0</v>
      </c>
      <c r="AE38" s="28">
        <v>4</v>
      </c>
      <c r="AF38" s="28">
        <v>2</v>
      </c>
      <c r="AG38" s="28">
        <v>3</v>
      </c>
      <c r="AH38" s="28">
        <v>0</v>
      </c>
      <c r="AI38" s="28">
        <v>0</v>
      </c>
      <c r="AJ38" s="28">
        <v>3</v>
      </c>
      <c r="AK38" s="28">
        <v>0</v>
      </c>
      <c r="AL38" s="28">
        <v>0</v>
      </c>
      <c r="AM38" s="28">
        <v>4</v>
      </c>
      <c r="AN38" s="28">
        <v>1</v>
      </c>
      <c r="AO38" s="28">
        <v>4</v>
      </c>
      <c r="AP38" s="28">
        <v>4</v>
      </c>
      <c r="AQ38" s="28">
        <v>0</v>
      </c>
      <c r="AR38" s="28">
        <v>0</v>
      </c>
      <c r="AS38" s="28">
        <v>0</v>
      </c>
      <c r="AT38" s="28">
        <v>3</v>
      </c>
      <c r="AU38" s="28">
        <v>2</v>
      </c>
      <c r="AV38" s="28">
        <v>1</v>
      </c>
      <c r="AW38" s="28">
        <v>4</v>
      </c>
      <c r="AX38" s="28">
        <v>5</v>
      </c>
      <c r="AY38" s="28">
        <v>0</v>
      </c>
      <c r="AZ38" s="28">
        <v>3</v>
      </c>
      <c r="BA38" s="28">
        <v>2</v>
      </c>
      <c r="BB38" s="28">
        <v>3</v>
      </c>
      <c r="BC38" s="28">
        <v>0</v>
      </c>
      <c r="BD38" s="28">
        <v>2</v>
      </c>
      <c r="BE38" s="28">
        <v>3</v>
      </c>
      <c r="BF38" s="28">
        <v>0</v>
      </c>
      <c r="BG38" s="28">
        <v>4</v>
      </c>
      <c r="BH38" s="28">
        <v>4</v>
      </c>
      <c r="BI38" s="28">
        <v>0</v>
      </c>
      <c r="BJ38" s="28">
        <v>3</v>
      </c>
      <c r="BK38" s="28">
        <v>0</v>
      </c>
      <c r="BL38" s="28">
        <v>4</v>
      </c>
      <c r="BM38" s="28">
        <v>4</v>
      </c>
      <c r="BN38" s="28">
        <v>0</v>
      </c>
      <c r="BO38" s="28">
        <v>3</v>
      </c>
      <c r="BP38" s="28">
        <v>3</v>
      </c>
      <c r="BQ38" s="28">
        <v>0</v>
      </c>
      <c r="BR38" s="28">
        <v>2</v>
      </c>
      <c r="BS38" s="28">
        <v>3</v>
      </c>
      <c r="BT38" s="24">
        <v>1</v>
      </c>
      <c r="BU38" s="28">
        <v>1</v>
      </c>
      <c r="BV38" s="28">
        <v>2</v>
      </c>
      <c r="BW38" s="28">
        <v>0</v>
      </c>
      <c r="BX38" s="28">
        <v>0</v>
      </c>
      <c r="BY38" s="28">
        <v>0</v>
      </c>
      <c r="BZ38" s="28">
        <v>0</v>
      </c>
      <c r="CA38" s="28">
        <v>0</v>
      </c>
      <c r="CB38" s="28">
        <v>0</v>
      </c>
      <c r="CC38" s="28">
        <v>0</v>
      </c>
      <c r="CD38" s="28">
        <v>0</v>
      </c>
      <c r="CE38" s="28">
        <v>0</v>
      </c>
      <c r="CF38" s="28">
        <v>4</v>
      </c>
      <c r="CG38" s="28">
        <v>4</v>
      </c>
      <c r="CH38" s="28">
        <v>4</v>
      </c>
      <c r="CI38" s="28">
        <v>5</v>
      </c>
      <c r="CJ38" s="28">
        <v>4</v>
      </c>
      <c r="CK38" s="28">
        <v>1</v>
      </c>
      <c r="CL38" s="28">
        <v>4</v>
      </c>
      <c r="CM38" s="28">
        <v>2</v>
      </c>
      <c r="CN38" s="28">
        <v>3</v>
      </c>
      <c r="CO38" s="28">
        <v>5</v>
      </c>
      <c r="CP38" s="28">
        <v>3</v>
      </c>
      <c r="CQ38" s="28">
        <v>3</v>
      </c>
      <c r="CR38" s="15"/>
      <c r="CS38" s="103">
        <f t="shared" si="1"/>
        <v>1.8374999999999999</v>
      </c>
      <c r="CT38" s="103">
        <f t="shared" si="2"/>
        <v>1.7169574945160067</v>
      </c>
      <c r="CU38" s="109">
        <f t="shared" si="8"/>
        <v>0.36749999999999999</v>
      </c>
    </row>
    <row r="39" spans="1:99" x14ac:dyDescent="0.25">
      <c r="B39" s="10"/>
      <c r="E39" s="8">
        <v>4</v>
      </c>
      <c r="F39" s="3" t="s">
        <v>12</v>
      </c>
      <c r="O39" s="26">
        <v>5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5</v>
      </c>
      <c r="AC39" s="28">
        <v>3</v>
      </c>
      <c r="AD39" s="28">
        <v>0</v>
      </c>
      <c r="AE39" s="28">
        <v>2</v>
      </c>
      <c r="AF39" s="28">
        <v>5</v>
      </c>
      <c r="AG39" s="28">
        <v>2</v>
      </c>
      <c r="AH39" s="28">
        <v>0</v>
      </c>
      <c r="AI39" s="28">
        <v>0</v>
      </c>
      <c r="AJ39" s="28">
        <v>3</v>
      </c>
      <c r="AK39" s="28">
        <v>0</v>
      </c>
      <c r="AL39" s="28">
        <v>0</v>
      </c>
      <c r="AM39" s="28">
        <v>0</v>
      </c>
      <c r="AN39" s="28">
        <v>0</v>
      </c>
      <c r="AO39" s="28">
        <v>0</v>
      </c>
      <c r="AP39" s="28">
        <v>0</v>
      </c>
      <c r="AQ39" s="28">
        <v>0</v>
      </c>
      <c r="AR39" s="28">
        <v>0</v>
      </c>
      <c r="AS39" s="28">
        <v>0</v>
      </c>
      <c r="AT39" s="28">
        <v>0</v>
      </c>
      <c r="AU39" s="28">
        <v>0</v>
      </c>
      <c r="AV39" s="28">
        <v>0</v>
      </c>
      <c r="AW39" s="28">
        <v>0</v>
      </c>
      <c r="AX39" s="28">
        <v>0</v>
      </c>
      <c r="AY39" s="28">
        <v>0</v>
      </c>
      <c r="AZ39" s="28">
        <v>0</v>
      </c>
      <c r="BA39" s="28">
        <v>0</v>
      </c>
      <c r="BB39" s="28">
        <v>0</v>
      </c>
      <c r="BC39" s="28">
        <v>0</v>
      </c>
      <c r="BD39" s="28">
        <v>0</v>
      </c>
      <c r="BE39" s="28">
        <v>0</v>
      </c>
      <c r="BF39" s="28">
        <v>0</v>
      </c>
      <c r="BG39" s="28">
        <v>0</v>
      </c>
      <c r="BH39" s="28">
        <v>0</v>
      </c>
      <c r="BI39" s="28">
        <v>0</v>
      </c>
      <c r="BJ39" s="28">
        <v>0</v>
      </c>
      <c r="BK39" s="28">
        <v>0</v>
      </c>
      <c r="BL39" s="28">
        <v>0</v>
      </c>
      <c r="BM39" s="28">
        <v>0</v>
      </c>
      <c r="BN39" s="28">
        <v>0</v>
      </c>
      <c r="BO39" s="28">
        <v>0</v>
      </c>
      <c r="BP39" s="28">
        <v>0</v>
      </c>
      <c r="BQ39" s="28">
        <v>0</v>
      </c>
      <c r="BR39" s="28">
        <v>1</v>
      </c>
      <c r="BS39" s="28">
        <v>1</v>
      </c>
      <c r="BT39" s="24">
        <v>0</v>
      </c>
      <c r="BU39" s="28">
        <v>4</v>
      </c>
      <c r="BV39" s="28">
        <v>0</v>
      </c>
      <c r="BW39" s="28">
        <v>0</v>
      </c>
      <c r="BX39" s="28">
        <v>0</v>
      </c>
      <c r="BY39" s="28">
        <v>0</v>
      </c>
      <c r="BZ39" s="28">
        <v>0</v>
      </c>
      <c r="CA39" s="28">
        <v>0</v>
      </c>
      <c r="CB39" s="28">
        <v>0</v>
      </c>
      <c r="CC39" s="28">
        <v>0</v>
      </c>
      <c r="CD39" s="28">
        <v>0</v>
      </c>
      <c r="CE39" s="28">
        <v>0</v>
      </c>
      <c r="CF39" s="28">
        <v>0</v>
      </c>
      <c r="CG39" s="28">
        <v>0</v>
      </c>
      <c r="CH39" s="28">
        <v>0</v>
      </c>
      <c r="CI39" s="28">
        <v>0</v>
      </c>
      <c r="CJ39" s="28">
        <v>0</v>
      </c>
      <c r="CK39" s="28">
        <v>0</v>
      </c>
      <c r="CL39" s="28">
        <v>0</v>
      </c>
      <c r="CM39" s="28">
        <v>0</v>
      </c>
      <c r="CN39" s="28">
        <v>0</v>
      </c>
      <c r="CO39" s="28">
        <v>0</v>
      </c>
      <c r="CP39" s="28">
        <v>0</v>
      </c>
      <c r="CQ39" s="28">
        <v>0</v>
      </c>
      <c r="CR39" s="15"/>
      <c r="CS39" s="103">
        <f t="shared" si="1"/>
        <v>0.32500000000000001</v>
      </c>
      <c r="CT39" s="103">
        <f t="shared" si="2"/>
        <v>1.0406302861271448</v>
      </c>
      <c r="CU39" s="109">
        <f t="shared" si="8"/>
        <v>6.5000000000000002E-2</v>
      </c>
    </row>
    <row r="40" spans="1:99" x14ac:dyDescent="0.25">
      <c r="B40" s="10"/>
      <c r="E40" s="8">
        <v>5</v>
      </c>
      <c r="F40" s="3" t="s">
        <v>25</v>
      </c>
      <c r="O40" s="26">
        <v>5</v>
      </c>
      <c r="P40" s="28">
        <v>0</v>
      </c>
      <c r="Q40" s="28">
        <v>0</v>
      </c>
      <c r="R40" s="28">
        <v>0</v>
      </c>
      <c r="S40" s="28">
        <v>0</v>
      </c>
      <c r="T40" s="28">
        <v>4</v>
      </c>
      <c r="U40" s="28">
        <v>4</v>
      </c>
      <c r="V40" s="28">
        <v>2</v>
      </c>
      <c r="W40" s="28">
        <v>2</v>
      </c>
      <c r="X40" s="28">
        <v>1</v>
      </c>
      <c r="Y40" s="28">
        <v>3</v>
      </c>
      <c r="Z40" s="28">
        <v>1</v>
      </c>
      <c r="AA40" s="28">
        <v>0</v>
      </c>
      <c r="AB40" s="28">
        <v>5</v>
      </c>
      <c r="AC40" s="28">
        <v>5</v>
      </c>
      <c r="AD40" s="28">
        <v>3</v>
      </c>
      <c r="AE40" s="28">
        <v>4</v>
      </c>
      <c r="AF40" s="28">
        <v>5</v>
      </c>
      <c r="AG40" s="28">
        <v>3</v>
      </c>
      <c r="AH40" s="28">
        <v>2</v>
      </c>
      <c r="AI40" s="28">
        <v>0</v>
      </c>
      <c r="AJ40" s="28">
        <v>2</v>
      </c>
      <c r="AK40" s="28">
        <v>0</v>
      </c>
      <c r="AL40" s="28">
        <v>0</v>
      </c>
      <c r="AM40" s="28">
        <v>1</v>
      </c>
      <c r="AN40" s="28">
        <v>1</v>
      </c>
      <c r="AO40" s="28">
        <v>1</v>
      </c>
      <c r="AP40" s="28">
        <v>2</v>
      </c>
      <c r="AQ40" s="28">
        <v>0</v>
      </c>
      <c r="AR40" s="28">
        <v>0</v>
      </c>
      <c r="AS40" s="28">
        <v>0</v>
      </c>
      <c r="AT40" s="28">
        <v>0</v>
      </c>
      <c r="AU40" s="28">
        <v>0</v>
      </c>
      <c r="AV40" s="28">
        <v>1</v>
      </c>
      <c r="AW40" s="28">
        <v>0</v>
      </c>
      <c r="AX40" s="28">
        <v>3</v>
      </c>
      <c r="AY40" s="28">
        <v>0</v>
      </c>
      <c r="AZ40" s="28">
        <v>1</v>
      </c>
      <c r="BA40" s="28">
        <v>3</v>
      </c>
      <c r="BB40" s="28">
        <v>2</v>
      </c>
      <c r="BC40" s="28">
        <v>0</v>
      </c>
      <c r="BD40" s="28">
        <v>3</v>
      </c>
      <c r="BE40" s="28">
        <v>0</v>
      </c>
      <c r="BF40" s="28">
        <v>0</v>
      </c>
      <c r="BG40" s="28">
        <v>3</v>
      </c>
      <c r="BH40" s="28">
        <v>4</v>
      </c>
      <c r="BI40" s="28">
        <v>3</v>
      </c>
      <c r="BJ40" s="28">
        <v>0</v>
      </c>
      <c r="BK40" s="28">
        <v>0</v>
      </c>
      <c r="BL40" s="28">
        <v>0</v>
      </c>
      <c r="BM40" s="28">
        <v>0</v>
      </c>
      <c r="BN40" s="28">
        <v>0</v>
      </c>
      <c r="BO40" s="28">
        <v>0</v>
      </c>
      <c r="BP40" s="28">
        <v>3</v>
      </c>
      <c r="BQ40" s="28">
        <v>3</v>
      </c>
      <c r="BR40" s="28">
        <v>4</v>
      </c>
      <c r="BS40" s="28">
        <v>3</v>
      </c>
      <c r="BT40" s="24">
        <v>2</v>
      </c>
      <c r="BU40" s="28">
        <v>5</v>
      </c>
      <c r="BV40" s="28">
        <v>1</v>
      </c>
      <c r="BW40" s="28">
        <v>3</v>
      </c>
      <c r="BX40" s="28">
        <v>0</v>
      </c>
      <c r="BY40" s="28">
        <v>0</v>
      </c>
      <c r="BZ40" s="28">
        <v>0</v>
      </c>
      <c r="CA40" s="28">
        <v>0</v>
      </c>
      <c r="CB40" s="28">
        <v>0</v>
      </c>
      <c r="CC40" s="28">
        <v>0</v>
      </c>
      <c r="CD40" s="28">
        <v>0</v>
      </c>
      <c r="CE40" s="28">
        <v>0</v>
      </c>
      <c r="CF40" s="28">
        <v>2</v>
      </c>
      <c r="CG40" s="28">
        <v>1</v>
      </c>
      <c r="CH40" s="28">
        <v>0</v>
      </c>
      <c r="CI40" s="28">
        <v>3</v>
      </c>
      <c r="CJ40" s="28">
        <v>0</v>
      </c>
      <c r="CK40" s="28">
        <v>0</v>
      </c>
      <c r="CL40" s="28">
        <v>0</v>
      </c>
      <c r="CM40" s="28">
        <v>0</v>
      </c>
      <c r="CN40" s="28">
        <v>0</v>
      </c>
      <c r="CO40" s="28">
        <v>2</v>
      </c>
      <c r="CP40" s="28">
        <v>1</v>
      </c>
      <c r="CQ40" s="28">
        <v>0</v>
      </c>
      <c r="CR40" s="15"/>
      <c r="CS40" s="103">
        <f t="shared" si="1"/>
        <v>1.3374999999999999</v>
      </c>
      <c r="CT40" s="103">
        <f t="shared" si="2"/>
        <v>1.5906670044315818</v>
      </c>
      <c r="CU40" s="109">
        <f t="shared" si="8"/>
        <v>0.26749999999999996</v>
      </c>
    </row>
    <row r="41" spans="1:99" x14ac:dyDescent="0.25">
      <c r="B41" s="10"/>
      <c r="E41" s="8">
        <v>6</v>
      </c>
      <c r="F41" t="s">
        <v>13</v>
      </c>
      <c r="O41" s="26">
        <v>5</v>
      </c>
      <c r="P41" s="28">
        <v>0</v>
      </c>
      <c r="Q41" s="28">
        <v>3</v>
      </c>
      <c r="R41" s="28">
        <v>5</v>
      </c>
      <c r="S41" s="28">
        <v>5</v>
      </c>
      <c r="T41" s="28">
        <v>0</v>
      </c>
      <c r="U41" s="28">
        <v>5</v>
      </c>
      <c r="V41" s="28">
        <v>0</v>
      </c>
      <c r="W41" s="28">
        <v>4</v>
      </c>
      <c r="X41" s="28">
        <v>5</v>
      </c>
      <c r="Y41" s="28">
        <v>1</v>
      </c>
      <c r="Z41" s="28">
        <v>2</v>
      </c>
      <c r="AA41" s="28">
        <v>2</v>
      </c>
      <c r="AB41" s="28">
        <v>0</v>
      </c>
      <c r="AC41" s="28">
        <v>2</v>
      </c>
      <c r="AD41" s="28">
        <v>0</v>
      </c>
      <c r="AE41" s="28">
        <v>0</v>
      </c>
      <c r="AF41" s="28">
        <v>2</v>
      </c>
      <c r="AG41" s="28">
        <v>3</v>
      </c>
      <c r="AH41" s="28">
        <v>4</v>
      </c>
      <c r="AI41" s="28">
        <v>0</v>
      </c>
      <c r="AJ41" s="28">
        <v>4</v>
      </c>
      <c r="AK41" s="28">
        <v>0</v>
      </c>
      <c r="AL41" s="28">
        <v>0</v>
      </c>
      <c r="AM41" s="28">
        <v>0</v>
      </c>
      <c r="AN41" s="28">
        <v>1</v>
      </c>
      <c r="AO41" s="28">
        <v>0</v>
      </c>
      <c r="AP41" s="28">
        <v>1</v>
      </c>
      <c r="AQ41" s="28">
        <v>4</v>
      </c>
      <c r="AR41" s="28">
        <v>0</v>
      </c>
      <c r="AS41" s="28">
        <v>4</v>
      </c>
      <c r="AT41" s="28">
        <v>0</v>
      </c>
      <c r="AU41" s="28">
        <v>3</v>
      </c>
      <c r="AV41" s="28">
        <v>1</v>
      </c>
      <c r="AW41" s="28">
        <v>2</v>
      </c>
      <c r="AX41" s="28">
        <v>3</v>
      </c>
      <c r="AY41" s="28">
        <v>3</v>
      </c>
      <c r="AZ41" s="28">
        <v>3</v>
      </c>
      <c r="BA41" s="28">
        <v>0</v>
      </c>
      <c r="BB41" s="28">
        <v>1</v>
      </c>
      <c r="BC41" s="28">
        <v>3</v>
      </c>
      <c r="BD41" s="28">
        <v>4</v>
      </c>
      <c r="BE41" s="28">
        <v>4</v>
      </c>
      <c r="BF41" s="28">
        <v>3</v>
      </c>
      <c r="BG41" s="28">
        <v>3</v>
      </c>
      <c r="BH41" s="28">
        <v>0</v>
      </c>
      <c r="BI41" s="28">
        <v>5</v>
      </c>
      <c r="BJ41" s="28">
        <v>1</v>
      </c>
      <c r="BK41" s="28">
        <v>3</v>
      </c>
      <c r="BL41" s="28">
        <v>4</v>
      </c>
      <c r="BM41" s="28">
        <v>4</v>
      </c>
      <c r="BN41" s="28">
        <v>4</v>
      </c>
      <c r="BO41" s="28">
        <v>4</v>
      </c>
      <c r="BP41" s="28">
        <v>4</v>
      </c>
      <c r="BQ41" s="28">
        <v>4</v>
      </c>
      <c r="BR41" s="28">
        <v>3</v>
      </c>
      <c r="BS41" s="28">
        <v>2</v>
      </c>
      <c r="BT41" s="24">
        <v>1</v>
      </c>
      <c r="BU41" s="28">
        <v>3</v>
      </c>
      <c r="BV41" s="28">
        <v>0</v>
      </c>
      <c r="BW41" s="28">
        <v>0</v>
      </c>
      <c r="BX41" s="28">
        <v>0</v>
      </c>
      <c r="BY41" s="28">
        <v>0</v>
      </c>
      <c r="BZ41" s="28">
        <v>0</v>
      </c>
      <c r="CA41" s="28">
        <v>0</v>
      </c>
      <c r="CB41" s="28">
        <v>0</v>
      </c>
      <c r="CC41" s="28">
        <v>0</v>
      </c>
      <c r="CD41" s="28">
        <v>0</v>
      </c>
      <c r="CE41" s="28">
        <v>0</v>
      </c>
      <c r="CF41" s="28">
        <v>3</v>
      </c>
      <c r="CG41" s="28">
        <v>2</v>
      </c>
      <c r="CH41" s="28">
        <v>2</v>
      </c>
      <c r="CI41" s="28">
        <v>3</v>
      </c>
      <c r="CJ41" s="28">
        <v>2</v>
      </c>
      <c r="CK41" s="28">
        <v>1</v>
      </c>
      <c r="CL41" s="28">
        <v>3</v>
      </c>
      <c r="CM41" s="28">
        <v>4</v>
      </c>
      <c r="CN41" s="28">
        <v>2</v>
      </c>
      <c r="CO41" s="28">
        <v>4</v>
      </c>
      <c r="CP41" s="28">
        <v>5</v>
      </c>
      <c r="CQ41" s="28">
        <v>5</v>
      </c>
      <c r="CR41" s="15"/>
      <c r="CS41" s="103">
        <f t="shared" si="1"/>
        <v>2.1</v>
      </c>
      <c r="CT41" s="103">
        <f t="shared" si="2"/>
        <v>1.7617597646542023</v>
      </c>
      <c r="CU41" s="109">
        <f t="shared" si="8"/>
        <v>0.42000000000000004</v>
      </c>
    </row>
    <row r="42" spans="1:99" x14ac:dyDescent="0.25">
      <c r="B42" s="10"/>
      <c r="E42" s="8">
        <v>7</v>
      </c>
      <c r="F42" t="s">
        <v>14</v>
      </c>
      <c r="O42" s="26">
        <v>5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3</v>
      </c>
      <c r="AD42" s="28">
        <v>0</v>
      </c>
      <c r="AE42" s="28">
        <v>0</v>
      </c>
      <c r="AF42" s="28">
        <v>0</v>
      </c>
      <c r="AG42" s="28">
        <v>0</v>
      </c>
      <c r="AH42" s="28">
        <v>0</v>
      </c>
      <c r="AI42" s="28">
        <v>0</v>
      </c>
      <c r="AJ42" s="28">
        <v>0</v>
      </c>
      <c r="AK42" s="28">
        <v>0</v>
      </c>
      <c r="AL42" s="28">
        <v>0</v>
      </c>
      <c r="AM42" s="28">
        <v>0</v>
      </c>
      <c r="AN42" s="28">
        <v>0</v>
      </c>
      <c r="AO42" s="28">
        <v>4</v>
      </c>
      <c r="AP42" s="28">
        <v>4</v>
      </c>
      <c r="AQ42" s="28">
        <v>0</v>
      </c>
      <c r="AR42" s="28">
        <v>0</v>
      </c>
      <c r="AS42" s="28">
        <v>0</v>
      </c>
      <c r="AT42" s="28">
        <v>0</v>
      </c>
      <c r="AU42" s="28">
        <v>1</v>
      </c>
      <c r="AV42" s="28">
        <v>3</v>
      </c>
      <c r="AW42" s="28">
        <v>3</v>
      </c>
      <c r="AX42" s="28">
        <v>0</v>
      </c>
      <c r="AY42" s="28">
        <v>0</v>
      </c>
      <c r="AZ42" s="28">
        <v>3</v>
      </c>
      <c r="BA42" s="28">
        <v>0</v>
      </c>
      <c r="BB42" s="28">
        <v>3</v>
      </c>
      <c r="BC42" s="28">
        <v>0</v>
      </c>
      <c r="BD42" s="28">
        <v>0</v>
      </c>
      <c r="BE42" s="28">
        <v>0</v>
      </c>
      <c r="BF42" s="28">
        <v>0</v>
      </c>
      <c r="BG42" s="28">
        <v>0</v>
      </c>
      <c r="BH42" s="28">
        <v>3</v>
      </c>
      <c r="BI42" s="28">
        <v>0</v>
      </c>
      <c r="BJ42" s="28">
        <v>0</v>
      </c>
      <c r="BK42" s="28">
        <v>0</v>
      </c>
      <c r="BL42" s="28">
        <v>3</v>
      </c>
      <c r="BM42" s="28">
        <v>4</v>
      </c>
      <c r="BN42" s="28">
        <v>0</v>
      </c>
      <c r="BO42" s="28">
        <v>0</v>
      </c>
      <c r="BP42" s="28">
        <v>0</v>
      </c>
      <c r="BQ42" s="28">
        <v>0</v>
      </c>
      <c r="BR42" s="28">
        <v>0</v>
      </c>
      <c r="BS42" s="28">
        <v>0</v>
      </c>
      <c r="BT42" s="24">
        <v>0</v>
      </c>
      <c r="BU42" s="28">
        <v>0</v>
      </c>
      <c r="BV42" s="28">
        <v>0</v>
      </c>
      <c r="BW42" s="28">
        <v>0</v>
      </c>
      <c r="BX42" s="28">
        <v>0</v>
      </c>
      <c r="BY42" s="28">
        <v>0</v>
      </c>
      <c r="BZ42" s="28">
        <v>0</v>
      </c>
      <c r="CA42" s="28">
        <v>0</v>
      </c>
      <c r="CB42" s="28">
        <v>0</v>
      </c>
      <c r="CC42" s="28">
        <v>0</v>
      </c>
      <c r="CD42" s="28">
        <v>0</v>
      </c>
      <c r="CE42" s="28">
        <v>0</v>
      </c>
      <c r="CF42" s="28">
        <v>0</v>
      </c>
      <c r="CG42" s="28">
        <v>0</v>
      </c>
      <c r="CH42" s="28">
        <v>2</v>
      </c>
      <c r="CI42" s="28">
        <v>0</v>
      </c>
      <c r="CJ42" s="28">
        <v>1</v>
      </c>
      <c r="CK42" s="28">
        <v>1</v>
      </c>
      <c r="CL42" s="28">
        <v>1</v>
      </c>
      <c r="CM42" s="28">
        <v>1</v>
      </c>
      <c r="CN42" s="28">
        <v>0</v>
      </c>
      <c r="CO42" s="28">
        <v>4</v>
      </c>
      <c r="CP42" s="28">
        <v>3</v>
      </c>
      <c r="CQ42" s="28">
        <v>3</v>
      </c>
      <c r="CR42" s="15"/>
      <c r="CS42" s="103">
        <f t="shared" si="1"/>
        <v>0.625</v>
      </c>
      <c r="CT42" s="103">
        <f t="shared" si="2"/>
        <v>1.246514126817033</v>
      </c>
      <c r="CU42" s="109">
        <f t="shared" si="8"/>
        <v>0.125</v>
      </c>
    </row>
    <row r="43" spans="1:99" x14ac:dyDescent="0.25">
      <c r="B43" s="10"/>
      <c r="E43" s="8">
        <v>8</v>
      </c>
      <c r="F43" t="s">
        <v>15</v>
      </c>
      <c r="O43" s="26">
        <v>5</v>
      </c>
      <c r="P43" s="28">
        <v>0</v>
      </c>
      <c r="Q43" s="28">
        <v>0</v>
      </c>
      <c r="R43" s="28">
        <v>0</v>
      </c>
      <c r="S43" s="28">
        <v>0</v>
      </c>
      <c r="T43" s="28">
        <v>3</v>
      </c>
      <c r="U43" s="28">
        <v>4</v>
      </c>
      <c r="V43" s="28">
        <v>1</v>
      </c>
      <c r="W43" s="28">
        <v>2</v>
      </c>
      <c r="X43" s="28">
        <v>1</v>
      </c>
      <c r="Y43" s="28">
        <v>2</v>
      </c>
      <c r="Z43" s="28">
        <v>1</v>
      </c>
      <c r="AA43" s="28">
        <v>2</v>
      </c>
      <c r="AB43" s="28">
        <v>3</v>
      </c>
      <c r="AC43" s="28">
        <v>4</v>
      </c>
      <c r="AD43" s="28">
        <v>3</v>
      </c>
      <c r="AE43" s="28">
        <v>3</v>
      </c>
      <c r="AF43" s="28">
        <v>5</v>
      </c>
      <c r="AG43" s="28">
        <v>4</v>
      </c>
      <c r="AH43" s="28">
        <v>2</v>
      </c>
      <c r="AI43" s="28">
        <v>0</v>
      </c>
      <c r="AJ43" s="28">
        <v>3</v>
      </c>
      <c r="AK43" s="28">
        <v>0</v>
      </c>
      <c r="AL43" s="28">
        <v>0</v>
      </c>
      <c r="AM43" s="28">
        <v>1</v>
      </c>
      <c r="AN43" s="28">
        <v>1</v>
      </c>
      <c r="AO43" s="28">
        <v>2</v>
      </c>
      <c r="AP43" s="28">
        <v>2</v>
      </c>
      <c r="AQ43" s="28">
        <v>0</v>
      </c>
      <c r="AR43" s="28">
        <v>0</v>
      </c>
      <c r="AS43" s="28">
        <v>1</v>
      </c>
      <c r="AT43" s="28">
        <v>1</v>
      </c>
      <c r="AU43" s="28">
        <v>0</v>
      </c>
      <c r="AV43" s="28">
        <v>4</v>
      </c>
      <c r="AW43" s="28">
        <v>3</v>
      </c>
      <c r="AX43" s="28">
        <v>3</v>
      </c>
      <c r="AY43" s="28">
        <v>0</v>
      </c>
      <c r="AZ43" s="28">
        <v>3</v>
      </c>
      <c r="BA43" s="28">
        <v>2</v>
      </c>
      <c r="BB43" s="28">
        <v>2</v>
      </c>
      <c r="BC43" s="28">
        <v>1</v>
      </c>
      <c r="BD43" s="28">
        <v>4</v>
      </c>
      <c r="BE43" s="28">
        <v>1</v>
      </c>
      <c r="BF43" s="28">
        <v>2</v>
      </c>
      <c r="BG43" s="28">
        <v>2</v>
      </c>
      <c r="BH43" s="28">
        <v>4</v>
      </c>
      <c r="BI43" s="28">
        <v>3</v>
      </c>
      <c r="BJ43" s="28">
        <v>2</v>
      </c>
      <c r="BK43" s="28">
        <v>0</v>
      </c>
      <c r="BL43" s="28">
        <v>4</v>
      </c>
      <c r="BM43" s="28">
        <v>1</v>
      </c>
      <c r="BN43" s="28">
        <v>3</v>
      </c>
      <c r="BO43" s="28">
        <v>4</v>
      </c>
      <c r="BP43" s="28">
        <v>3</v>
      </c>
      <c r="BQ43" s="28">
        <v>3</v>
      </c>
      <c r="BR43" s="28">
        <v>4</v>
      </c>
      <c r="BS43" s="28">
        <v>4</v>
      </c>
      <c r="BT43" s="24">
        <v>3</v>
      </c>
      <c r="BU43" s="28">
        <v>4</v>
      </c>
      <c r="BV43" s="28">
        <v>1</v>
      </c>
      <c r="BW43" s="28">
        <v>1</v>
      </c>
      <c r="BX43" s="28">
        <v>0</v>
      </c>
      <c r="BY43" s="28">
        <v>0</v>
      </c>
      <c r="BZ43" s="28">
        <v>0</v>
      </c>
      <c r="CA43" s="28">
        <v>0</v>
      </c>
      <c r="CB43" s="28">
        <v>0</v>
      </c>
      <c r="CC43" s="28">
        <v>0</v>
      </c>
      <c r="CD43" s="28">
        <v>0</v>
      </c>
      <c r="CE43" s="28">
        <v>0</v>
      </c>
      <c r="CF43" s="28">
        <v>3</v>
      </c>
      <c r="CG43" s="28">
        <v>1</v>
      </c>
      <c r="CH43" s="28">
        <v>0</v>
      </c>
      <c r="CI43" s="28">
        <v>3</v>
      </c>
      <c r="CJ43" s="28">
        <v>2</v>
      </c>
      <c r="CK43" s="28">
        <v>0</v>
      </c>
      <c r="CL43" s="28">
        <v>1</v>
      </c>
      <c r="CM43" s="28">
        <v>1</v>
      </c>
      <c r="CN43" s="28">
        <v>0</v>
      </c>
      <c r="CO43" s="28">
        <v>3</v>
      </c>
      <c r="CP43" s="28">
        <v>1</v>
      </c>
      <c r="CQ43" s="28">
        <v>0</v>
      </c>
      <c r="CR43" s="15"/>
      <c r="CS43" s="103">
        <f t="shared" si="1"/>
        <v>1.7124999999999999</v>
      </c>
      <c r="CT43" s="103">
        <f t="shared" si="2"/>
        <v>1.485744496493512</v>
      </c>
      <c r="CU43" s="109">
        <f t="shared" si="8"/>
        <v>0.34249999999999997</v>
      </c>
    </row>
    <row r="44" spans="1:99" x14ac:dyDescent="0.25">
      <c r="B44" s="10"/>
      <c r="E44" s="8">
        <v>9</v>
      </c>
      <c r="F44" t="s">
        <v>22</v>
      </c>
      <c r="O44" s="26">
        <v>5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  <c r="AE44" s="28">
        <v>0</v>
      </c>
      <c r="AF44" s="28">
        <v>0</v>
      </c>
      <c r="AG44" s="28">
        <v>2</v>
      </c>
      <c r="AH44" s="28">
        <v>0</v>
      </c>
      <c r="AI44" s="28">
        <v>0</v>
      </c>
      <c r="AJ44" s="28">
        <v>0</v>
      </c>
      <c r="AK44" s="28">
        <v>0</v>
      </c>
      <c r="AL44" s="28">
        <v>0</v>
      </c>
      <c r="AM44" s="28">
        <v>0</v>
      </c>
      <c r="AN44" s="28">
        <v>0</v>
      </c>
      <c r="AO44" s="28">
        <v>0</v>
      </c>
      <c r="AP44" s="28">
        <v>0</v>
      </c>
      <c r="AQ44" s="28">
        <v>0</v>
      </c>
      <c r="AR44" s="28">
        <v>0</v>
      </c>
      <c r="AS44" s="28">
        <v>0</v>
      </c>
      <c r="AT44" s="28">
        <v>0</v>
      </c>
      <c r="AU44" s="28">
        <v>0</v>
      </c>
      <c r="AV44" s="28">
        <v>1</v>
      </c>
      <c r="AW44" s="28">
        <v>0</v>
      </c>
      <c r="AX44" s="28">
        <v>1</v>
      </c>
      <c r="AY44" s="28">
        <v>0</v>
      </c>
      <c r="AZ44" s="28">
        <v>0</v>
      </c>
      <c r="BA44" s="28">
        <v>0</v>
      </c>
      <c r="BB44" s="28">
        <v>1</v>
      </c>
      <c r="BC44" s="28">
        <v>0</v>
      </c>
      <c r="BD44" s="28">
        <v>0</v>
      </c>
      <c r="BE44" s="28">
        <v>0</v>
      </c>
      <c r="BF44" s="28">
        <v>0</v>
      </c>
      <c r="BG44" s="28">
        <v>0</v>
      </c>
      <c r="BH44" s="28">
        <v>4</v>
      </c>
      <c r="BI44" s="28">
        <v>0</v>
      </c>
      <c r="BJ44" s="28">
        <v>0</v>
      </c>
      <c r="BK44" s="28">
        <v>0</v>
      </c>
      <c r="BL44" s="28">
        <v>0</v>
      </c>
      <c r="BM44" s="28">
        <v>2</v>
      </c>
      <c r="BN44" s="28">
        <v>0</v>
      </c>
      <c r="BO44" s="28">
        <v>0</v>
      </c>
      <c r="BP44" s="28">
        <v>0</v>
      </c>
      <c r="BQ44" s="28">
        <v>0</v>
      </c>
      <c r="BR44" s="28">
        <v>0</v>
      </c>
      <c r="BS44" s="28">
        <v>0</v>
      </c>
      <c r="BT44" s="24">
        <v>0</v>
      </c>
      <c r="BU44" s="28">
        <v>0</v>
      </c>
      <c r="BV44" s="28">
        <v>0</v>
      </c>
      <c r="BW44" s="28">
        <v>0</v>
      </c>
      <c r="BX44" s="28">
        <v>0</v>
      </c>
      <c r="BY44" s="28">
        <v>0</v>
      </c>
      <c r="BZ44" s="28">
        <v>0</v>
      </c>
      <c r="CA44" s="28">
        <v>0</v>
      </c>
      <c r="CB44" s="28">
        <v>0</v>
      </c>
      <c r="CC44" s="28">
        <v>0</v>
      </c>
      <c r="CD44" s="28">
        <v>0</v>
      </c>
      <c r="CE44" s="28">
        <v>0</v>
      </c>
      <c r="CF44" s="28">
        <v>0</v>
      </c>
      <c r="CG44" s="28">
        <v>0</v>
      </c>
      <c r="CH44" s="28">
        <v>0</v>
      </c>
      <c r="CI44" s="28">
        <v>3</v>
      </c>
      <c r="CJ44" s="28">
        <v>0</v>
      </c>
      <c r="CK44" s="28">
        <v>0</v>
      </c>
      <c r="CL44" s="28">
        <v>0</v>
      </c>
      <c r="CM44" s="28">
        <v>0</v>
      </c>
      <c r="CN44" s="28">
        <v>0</v>
      </c>
      <c r="CO44" s="28">
        <v>0</v>
      </c>
      <c r="CP44" s="28">
        <v>0</v>
      </c>
      <c r="CQ44" s="28">
        <v>0</v>
      </c>
      <c r="CR44" s="15"/>
      <c r="CS44" s="103">
        <f t="shared" si="1"/>
        <v>0.17499999999999999</v>
      </c>
      <c r="CT44" s="103">
        <f t="shared" si="2"/>
        <v>0.65167748488327981</v>
      </c>
      <c r="CU44" s="109">
        <f t="shared" si="8"/>
        <v>3.4999999999999996E-2</v>
      </c>
    </row>
    <row r="45" spans="1:99" x14ac:dyDescent="0.25">
      <c r="B45" s="10"/>
      <c r="E45" s="8">
        <v>10</v>
      </c>
      <c r="F45" t="s">
        <v>23</v>
      </c>
      <c r="O45" s="26">
        <v>5</v>
      </c>
      <c r="P45" s="28">
        <v>0</v>
      </c>
      <c r="Q45" s="28">
        <v>0</v>
      </c>
      <c r="R45" s="28">
        <v>0</v>
      </c>
      <c r="S45" s="28">
        <v>0</v>
      </c>
      <c r="T45" s="28">
        <v>5</v>
      </c>
      <c r="U45" s="28">
        <v>5</v>
      </c>
      <c r="V45" s="28">
        <v>2</v>
      </c>
      <c r="W45" s="28">
        <v>2</v>
      </c>
      <c r="X45" s="28">
        <v>1</v>
      </c>
      <c r="Y45" s="28">
        <v>3</v>
      </c>
      <c r="Z45" s="28">
        <v>1</v>
      </c>
      <c r="AA45" s="28">
        <v>0</v>
      </c>
      <c r="AB45" s="28">
        <v>0</v>
      </c>
      <c r="AC45" s="28">
        <v>4</v>
      </c>
      <c r="AD45" s="28">
        <v>0</v>
      </c>
      <c r="AE45" s="28">
        <v>0</v>
      </c>
      <c r="AF45" s="28">
        <v>0</v>
      </c>
      <c r="AG45" s="28">
        <v>0</v>
      </c>
      <c r="AH45" s="28">
        <v>0</v>
      </c>
      <c r="AI45" s="28">
        <v>0</v>
      </c>
      <c r="AJ45" s="28">
        <v>0</v>
      </c>
      <c r="AK45" s="28">
        <v>0</v>
      </c>
      <c r="AL45" s="28">
        <v>0</v>
      </c>
      <c r="AM45" s="28">
        <v>0</v>
      </c>
      <c r="AN45" s="28">
        <v>1</v>
      </c>
      <c r="AO45" s="28">
        <v>3</v>
      </c>
      <c r="AP45" s="28">
        <v>3</v>
      </c>
      <c r="AQ45" s="28">
        <v>0</v>
      </c>
      <c r="AR45" s="28">
        <v>0</v>
      </c>
      <c r="AS45" s="28">
        <v>0</v>
      </c>
      <c r="AT45" s="28">
        <v>1</v>
      </c>
      <c r="AU45" s="28">
        <v>1</v>
      </c>
      <c r="AV45" s="28">
        <v>3</v>
      </c>
      <c r="AW45" s="28">
        <v>2</v>
      </c>
      <c r="AX45" s="28">
        <v>4</v>
      </c>
      <c r="AY45" s="28">
        <v>0</v>
      </c>
      <c r="AZ45" s="28">
        <v>1</v>
      </c>
      <c r="BA45" s="28">
        <v>0</v>
      </c>
      <c r="BB45" s="28">
        <v>3</v>
      </c>
      <c r="BC45" s="28">
        <v>0</v>
      </c>
      <c r="BD45" s="28">
        <v>0</v>
      </c>
      <c r="BE45" s="28">
        <v>1</v>
      </c>
      <c r="BF45" s="28">
        <v>0</v>
      </c>
      <c r="BG45" s="28">
        <v>2</v>
      </c>
      <c r="BH45" s="28">
        <v>4</v>
      </c>
      <c r="BI45" s="28">
        <v>0</v>
      </c>
      <c r="BJ45" s="28">
        <v>0</v>
      </c>
      <c r="BK45" s="28">
        <v>0</v>
      </c>
      <c r="BL45" s="28">
        <v>4</v>
      </c>
      <c r="BM45" s="28">
        <v>4</v>
      </c>
      <c r="BN45" s="28">
        <v>0</v>
      </c>
      <c r="BO45" s="28">
        <v>4</v>
      </c>
      <c r="BP45" s="28">
        <v>3</v>
      </c>
      <c r="BQ45" s="28">
        <v>1</v>
      </c>
      <c r="BR45" s="28">
        <v>2</v>
      </c>
      <c r="BS45" s="28">
        <v>0</v>
      </c>
      <c r="BT45" s="24">
        <v>0</v>
      </c>
      <c r="BU45" s="28">
        <v>2</v>
      </c>
      <c r="BV45" s="28">
        <v>1</v>
      </c>
      <c r="BW45" s="28">
        <v>0</v>
      </c>
      <c r="BX45" s="28">
        <v>0</v>
      </c>
      <c r="BY45" s="28">
        <v>0</v>
      </c>
      <c r="BZ45" s="28">
        <v>0</v>
      </c>
      <c r="CA45" s="28">
        <v>0</v>
      </c>
      <c r="CB45" s="28">
        <v>0</v>
      </c>
      <c r="CC45" s="28">
        <v>0</v>
      </c>
      <c r="CD45" s="28">
        <v>0</v>
      </c>
      <c r="CE45" s="28">
        <v>0</v>
      </c>
      <c r="CF45" s="28">
        <v>3</v>
      </c>
      <c r="CG45" s="28">
        <v>3</v>
      </c>
      <c r="CH45" s="28">
        <v>3</v>
      </c>
      <c r="CI45" s="28">
        <v>4</v>
      </c>
      <c r="CJ45" s="28">
        <v>2</v>
      </c>
      <c r="CK45" s="28">
        <v>1</v>
      </c>
      <c r="CL45" s="28">
        <v>1</v>
      </c>
      <c r="CM45" s="28">
        <v>3</v>
      </c>
      <c r="CN45" s="28">
        <v>2</v>
      </c>
      <c r="CO45" s="28">
        <v>3</v>
      </c>
      <c r="CP45" s="28">
        <v>2</v>
      </c>
      <c r="CQ45" s="28">
        <v>2</v>
      </c>
      <c r="CR45" s="15"/>
      <c r="CS45" s="103">
        <f t="shared" si="1"/>
        <v>1.2749999999999999</v>
      </c>
      <c r="CT45" s="103">
        <f t="shared" si="2"/>
        <v>1.5176180537151056</v>
      </c>
      <c r="CU45" s="109">
        <f t="shared" si="8"/>
        <v>0.255</v>
      </c>
    </row>
    <row r="46" spans="1:99" x14ac:dyDescent="0.25">
      <c r="B46" s="10"/>
      <c r="E46" s="8">
        <v>11</v>
      </c>
      <c r="F46" s="3" t="s">
        <v>24</v>
      </c>
      <c r="O46" s="26">
        <v>5</v>
      </c>
      <c r="P46" s="28">
        <v>0</v>
      </c>
      <c r="Q46" s="28">
        <v>0</v>
      </c>
      <c r="R46" s="28">
        <v>0</v>
      </c>
      <c r="S46" s="28">
        <v>0</v>
      </c>
      <c r="T46" s="28">
        <v>2</v>
      </c>
      <c r="U46" s="28">
        <v>2</v>
      </c>
      <c r="V46" s="28">
        <v>2</v>
      </c>
      <c r="W46" s="28">
        <v>2</v>
      </c>
      <c r="X46" s="28">
        <v>0</v>
      </c>
      <c r="Y46" s="28">
        <v>3</v>
      </c>
      <c r="Z46" s="28">
        <v>0</v>
      </c>
      <c r="AA46" s="28">
        <v>0</v>
      </c>
      <c r="AB46" s="28">
        <v>4</v>
      </c>
      <c r="AC46" s="28">
        <v>4</v>
      </c>
      <c r="AD46" s="28">
        <v>3</v>
      </c>
      <c r="AE46" s="28">
        <v>4</v>
      </c>
      <c r="AF46" s="28">
        <v>3</v>
      </c>
      <c r="AG46" s="28">
        <v>2</v>
      </c>
      <c r="AH46" s="28">
        <v>0</v>
      </c>
      <c r="AI46" s="28">
        <v>0</v>
      </c>
      <c r="AJ46" s="28">
        <v>0</v>
      </c>
      <c r="AK46" s="28">
        <v>0</v>
      </c>
      <c r="AL46" s="28">
        <v>0</v>
      </c>
      <c r="AM46" s="28">
        <v>1</v>
      </c>
      <c r="AN46" s="28">
        <v>1</v>
      </c>
      <c r="AO46" s="28">
        <v>2</v>
      </c>
      <c r="AP46" s="28">
        <v>3</v>
      </c>
      <c r="AQ46" s="28">
        <v>0</v>
      </c>
      <c r="AR46" s="28">
        <v>0</v>
      </c>
      <c r="AS46" s="28">
        <v>0</v>
      </c>
      <c r="AT46" s="28">
        <v>0</v>
      </c>
      <c r="AU46" s="28">
        <v>0</v>
      </c>
      <c r="AV46" s="28">
        <v>4</v>
      </c>
      <c r="AW46" s="28">
        <v>2</v>
      </c>
      <c r="AX46" s="28">
        <v>4</v>
      </c>
      <c r="AY46" s="28">
        <v>0</v>
      </c>
      <c r="AZ46" s="28">
        <v>0</v>
      </c>
      <c r="BA46" s="28">
        <v>0</v>
      </c>
      <c r="BB46" s="28">
        <v>2</v>
      </c>
      <c r="BC46" s="28">
        <v>0</v>
      </c>
      <c r="BD46" s="28">
        <v>1</v>
      </c>
      <c r="BE46" s="28">
        <v>0</v>
      </c>
      <c r="BF46" s="28">
        <v>0</v>
      </c>
      <c r="BG46" s="28">
        <v>3</v>
      </c>
      <c r="BH46" s="28">
        <v>4</v>
      </c>
      <c r="BI46" s="28">
        <v>1</v>
      </c>
      <c r="BJ46" s="28">
        <v>0</v>
      </c>
      <c r="BK46" s="28">
        <v>0</v>
      </c>
      <c r="BL46" s="28">
        <v>0</v>
      </c>
      <c r="BM46" s="28">
        <v>0</v>
      </c>
      <c r="BN46" s="28">
        <v>0</v>
      </c>
      <c r="BO46" s="28">
        <v>0</v>
      </c>
      <c r="BP46" s="28">
        <v>0</v>
      </c>
      <c r="BQ46" s="28">
        <v>0</v>
      </c>
      <c r="BR46" s="28">
        <v>4</v>
      </c>
      <c r="BS46" s="28">
        <v>3</v>
      </c>
      <c r="BT46" s="24">
        <v>1</v>
      </c>
      <c r="BU46" s="28">
        <v>4</v>
      </c>
      <c r="BV46" s="28">
        <v>1</v>
      </c>
      <c r="BW46" s="28">
        <v>0</v>
      </c>
      <c r="BX46" s="28">
        <v>0</v>
      </c>
      <c r="BY46" s="28">
        <v>0</v>
      </c>
      <c r="BZ46" s="28">
        <v>0</v>
      </c>
      <c r="CA46" s="28">
        <v>0</v>
      </c>
      <c r="CB46" s="28">
        <v>0</v>
      </c>
      <c r="CC46" s="28">
        <v>0</v>
      </c>
      <c r="CD46" s="28">
        <v>0</v>
      </c>
      <c r="CE46" s="28">
        <v>0</v>
      </c>
      <c r="CF46" s="28">
        <v>0</v>
      </c>
      <c r="CG46" s="28">
        <v>0</v>
      </c>
      <c r="CH46" s="28">
        <v>0</v>
      </c>
      <c r="CI46" s="28">
        <v>4</v>
      </c>
      <c r="CJ46" s="28">
        <v>0</v>
      </c>
      <c r="CK46" s="28">
        <v>0</v>
      </c>
      <c r="CL46" s="28">
        <v>0</v>
      </c>
      <c r="CM46" s="28">
        <v>0</v>
      </c>
      <c r="CN46" s="28">
        <v>0</v>
      </c>
      <c r="CO46" s="28">
        <v>3</v>
      </c>
      <c r="CP46" s="28">
        <v>0</v>
      </c>
      <c r="CQ46" s="28">
        <v>0</v>
      </c>
      <c r="CR46" s="15"/>
      <c r="CS46" s="103">
        <f t="shared" si="1"/>
        <v>0.98750000000000004</v>
      </c>
      <c r="CT46" s="103">
        <f t="shared" si="2"/>
        <v>1.4538795764384376</v>
      </c>
      <c r="CU46" s="109">
        <f t="shared" si="8"/>
        <v>0.19750000000000001</v>
      </c>
    </row>
    <row r="47" spans="1:99" x14ac:dyDescent="0.25">
      <c r="B47" s="10"/>
      <c r="E47" s="8">
        <v>12</v>
      </c>
      <c r="F47" t="s">
        <v>31</v>
      </c>
      <c r="O47" s="26">
        <v>5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L47" s="28">
        <v>0</v>
      </c>
      <c r="AM47" s="28">
        <v>0</v>
      </c>
      <c r="AN47" s="28">
        <v>0</v>
      </c>
      <c r="AO47" s="28">
        <v>0</v>
      </c>
      <c r="AP47" s="28">
        <v>0</v>
      </c>
      <c r="AQ47" s="28">
        <v>0</v>
      </c>
      <c r="AR47" s="28">
        <v>0</v>
      </c>
      <c r="AS47" s="28">
        <v>0</v>
      </c>
      <c r="AT47" s="28">
        <v>0</v>
      </c>
      <c r="AU47" s="28">
        <v>0</v>
      </c>
      <c r="AV47" s="28">
        <v>0</v>
      </c>
      <c r="AW47" s="28">
        <v>0</v>
      </c>
      <c r="AX47" s="28">
        <v>0</v>
      </c>
      <c r="AY47" s="28">
        <v>0</v>
      </c>
      <c r="AZ47" s="28">
        <v>0</v>
      </c>
      <c r="BA47" s="28">
        <v>0</v>
      </c>
      <c r="BB47" s="28">
        <v>0</v>
      </c>
      <c r="BC47" s="28">
        <v>0</v>
      </c>
      <c r="BD47" s="28">
        <v>0</v>
      </c>
      <c r="BE47" s="28">
        <v>0</v>
      </c>
      <c r="BF47" s="28">
        <v>0</v>
      </c>
      <c r="BG47" s="28">
        <v>0</v>
      </c>
      <c r="BH47" s="28">
        <v>0</v>
      </c>
      <c r="BI47" s="28">
        <v>0</v>
      </c>
      <c r="BJ47" s="28">
        <v>0</v>
      </c>
      <c r="BK47" s="28">
        <v>0</v>
      </c>
      <c r="BL47" s="28">
        <v>0</v>
      </c>
      <c r="BM47" s="28">
        <v>0</v>
      </c>
      <c r="BN47" s="28">
        <v>0</v>
      </c>
      <c r="BO47" s="28">
        <v>0</v>
      </c>
      <c r="BP47" s="28">
        <v>0</v>
      </c>
      <c r="BQ47" s="28">
        <v>0</v>
      </c>
      <c r="BR47" s="28">
        <v>0</v>
      </c>
      <c r="BS47" s="28">
        <v>0</v>
      </c>
      <c r="BT47" s="25">
        <v>0</v>
      </c>
      <c r="BU47" s="28">
        <v>0</v>
      </c>
      <c r="BV47" s="28">
        <v>0</v>
      </c>
      <c r="BW47" s="28">
        <v>0</v>
      </c>
      <c r="BX47" s="28">
        <v>0</v>
      </c>
      <c r="BY47" s="28">
        <v>0</v>
      </c>
      <c r="BZ47" s="28">
        <v>0</v>
      </c>
      <c r="CA47" s="28">
        <v>0</v>
      </c>
      <c r="CB47" s="28">
        <v>0</v>
      </c>
      <c r="CC47" s="28">
        <v>0</v>
      </c>
      <c r="CD47" s="28">
        <v>0</v>
      </c>
      <c r="CE47" s="28">
        <v>0</v>
      </c>
      <c r="CF47" s="28">
        <v>0</v>
      </c>
      <c r="CG47" s="28">
        <v>1</v>
      </c>
      <c r="CH47" s="28">
        <v>4</v>
      </c>
      <c r="CI47" s="28">
        <v>0</v>
      </c>
      <c r="CJ47" s="28">
        <v>0</v>
      </c>
      <c r="CK47" s="28">
        <v>0</v>
      </c>
      <c r="CL47" s="28">
        <v>0</v>
      </c>
      <c r="CM47" s="28">
        <v>0</v>
      </c>
      <c r="CN47" s="28">
        <v>0</v>
      </c>
      <c r="CO47" s="28">
        <v>0</v>
      </c>
      <c r="CP47" s="28">
        <v>0</v>
      </c>
      <c r="CQ47" s="28">
        <v>0</v>
      </c>
      <c r="CR47" s="15"/>
      <c r="CS47" s="103">
        <f t="shared" si="1"/>
        <v>6.25E-2</v>
      </c>
      <c r="CT47" s="103">
        <f t="shared" si="2"/>
        <v>0.45960219452825707</v>
      </c>
      <c r="CU47" s="109">
        <f t="shared" si="8"/>
        <v>1.2500000000000001E-2</v>
      </c>
    </row>
    <row r="48" spans="1:99" x14ac:dyDescent="0.25">
      <c r="B48" s="10"/>
      <c r="E48" s="8">
        <v>13</v>
      </c>
      <c r="F48" s="3" t="s">
        <v>40</v>
      </c>
      <c r="O48" s="26">
        <v>5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0</v>
      </c>
      <c r="AI48" s="28">
        <v>0</v>
      </c>
      <c r="AJ48" s="28">
        <v>0</v>
      </c>
      <c r="AK48" s="28">
        <v>0</v>
      </c>
      <c r="AL48" s="28">
        <v>0</v>
      </c>
      <c r="AM48" s="28">
        <v>0</v>
      </c>
      <c r="AN48" s="28">
        <v>1</v>
      </c>
      <c r="AO48" s="28">
        <v>5</v>
      </c>
      <c r="AP48" s="28">
        <v>4</v>
      </c>
      <c r="AQ48" s="28">
        <v>0</v>
      </c>
      <c r="AR48" s="28">
        <v>0</v>
      </c>
      <c r="AS48" s="28">
        <v>0</v>
      </c>
      <c r="AT48" s="28">
        <v>0</v>
      </c>
      <c r="AU48" s="28">
        <v>0</v>
      </c>
      <c r="AV48" s="28">
        <v>2</v>
      </c>
      <c r="AW48" s="28">
        <v>0</v>
      </c>
      <c r="AX48" s="28">
        <v>5</v>
      </c>
      <c r="AY48" s="28">
        <v>0</v>
      </c>
      <c r="AZ48" s="28">
        <v>0</v>
      </c>
      <c r="BA48" s="28">
        <v>0</v>
      </c>
      <c r="BB48" s="28">
        <v>4</v>
      </c>
      <c r="BC48" s="28">
        <v>0</v>
      </c>
      <c r="BD48" s="28">
        <v>0</v>
      </c>
      <c r="BE48" s="28">
        <v>0</v>
      </c>
      <c r="BF48" s="28">
        <v>0</v>
      </c>
      <c r="BG48" s="28">
        <v>4</v>
      </c>
      <c r="BH48" s="28">
        <v>3</v>
      </c>
      <c r="BI48" s="28">
        <v>0</v>
      </c>
      <c r="BJ48" s="28">
        <v>0</v>
      </c>
      <c r="BK48" s="28">
        <v>0</v>
      </c>
      <c r="BL48" s="28">
        <v>0</v>
      </c>
      <c r="BM48" s="28">
        <v>4</v>
      </c>
      <c r="BN48" s="28">
        <v>0</v>
      </c>
      <c r="BO48" s="28">
        <v>4</v>
      </c>
      <c r="BP48" s="28">
        <v>0</v>
      </c>
      <c r="BQ48" s="28">
        <v>0</v>
      </c>
      <c r="BR48" s="28">
        <v>4</v>
      </c>
      <c r="BS48" s="28">
        <v>0</v>
      </c>
      <c r="BT48" s="24">
        <v>0</v>
      </c>
      <c r="BU48" s="28">
        <v>0</v>
      </c>
      <c r="BV48" s="28">
        <v>0</v>
      </c>
      <c r="BW48" s="28">
        <v>0</v>
      </c>
      <c r="BX48" s="28">
        <v>0</v>
      </c>
      <c r="BY48" s="28">
        <v>0</v>
      </c>
      <c r="BZ48" s="28">
        <v>0</v>
      </c>
      <c r="CA48" s="28">
        <v>0</v>
      </c>
      <c r="CB48" s="28">
        <v>0</v>
      </c>
      <c r="CC48" s="28">
        <v>0</v>
      </c>
      <c r="CD48" s="28">
        <v>0</v>
      </c>
      <c r="CE48" s="28">
        <v>0</v>
      </c>
      <c r="CF48" s="28">
        <v>0</v>
      </c>
      <c r="CG48" s="28">
        <v>2</v>
      </c>
      <c r="CH48" s="28">
        <v>4</v>
      </c>
      <c r="CI48" s="28">
        <v>5</v>
      </c>
      <c r="CJ48" s="28">
        <v>3</v>
      </c>
      <c r="CK48" s="28">
        <v>0</v>
      </c>
      <c r="CL48" s="28">
        <v>3</v>
      </c>
      <c r="CM48" s="28">
        <v>4</v>
      </c>
      <c r="CN48" s="28">
        <v>0</v>
      </c>
      <c r="CO48" s="28">
        <v>0</v>
      </c>
      <c r="CP48" s="28">
        <v>4</v>
      </c>
      <c r="CQ48" s="28">
        <v>4</v>
      </c>
      <c r="CR48" s="15"/>
      <c r="CS48" s="103">
        <f t="shared" si="1"/>
        <v>0.86250000000000004</v>
      </c>
      <c r="CT48" s="103">
        <f t="shared" si="2"/>
        <v>1.6361714341795961</v>
      </c>
      <c r="CU48" s="109">
        <f t="shared" si="8"/>
        <v>0.17250000000000001</v>
      </c>
    </row>
    <row r="49" spans="1:99" ht="15.75" thickBot="1" x14ac:dyDescent="0.3">
      <c r="B49" s="10"/>
      <c r="E49" s="8">
        <v>14</v>
      </c>
      <c r="F49" t="s">
        <v>32</v>
      </c>
      <c r="O49" s="26">
        <v>5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  <c r="AE49" s="28">
        <v>0</v>
      </c>
      <c r="AF49" s="28">
        <v>0</v>
      </c>
      <c r="AG49" s="28">
        <v>0</v>
      </c>
      <c r="AH49" s="28">
        <v>0</v>
      </c>
      <c r="AI49" s="28">
        <v>0</v>
      </c>
      <c r="AJ49" s="28">
        <v>0</v>
      </c>
      <c r="AK49" s="28">
        <v>0</v>
      </c>
      <c r="AL49" s="28">
        <v>3</v>
      </c>
      <c r="AM49" s="28">
        <v>0</v>
      </c>
      <c r="AN49" s="28">
        <v>0</v>
      </c>
      <c r="AO49" s="28">
        <v>0</v>
      </c>
      <c r="AP49" s="28">
        <v>0</v>
      </c>
      <c r="AQ49" s="28">
        <v>0</v>
      </c>
      <c r="AR49" s="28">
        <v>0</v>
      </c>
      <c r="AS49" s="28">
        <v>0</v>
      </c>
      <c r="AT49" s="28">
        <v>0</v>
      </c>
      <c r="AU49" s="28">
        <v>0</v>
      </c>
      <c r="AV49" s="28">
        <v>0</v>
      </c>
      <c r="AW49" s="28">
        <v>0</v>
      </c>
      <c r="AX49" s="28">
        <v>0</v>
      </c>
      <c r="AY49" s="28">
        <v>3</v>
      </c>
      <c r="AZ49" s="28">
        <v>0</v>
      </c>
      <c r="BA49" s="28">
        <v>0</v>
      </c>
      <c r="BB49" s="28">
        <v>0</v>
      </c>
      <c r="BC49" s="28">
        <v>0</v>
      </c>
      <c r="BD49" s="28">
        <v>0</v>
      </c>
      <c r="BE49" s="28">
        <v>0</v>
      </c>
      <c r="BF49" s="28">
        <v>0</v>
      </c>
      <c r="BG49" s="28">
        <v>0</v>
      </c>
      <c r="BH49" s="28">
        <v>0</v>
      </c>
      <c r="BI49" s="28">
        <v>0</v>
      </c>
      <c r="BJ49" s="28">
        <v>0</v>
      </c>
      <c r="BK49" s="28">
        <v>0</v>
      </c>
      <c r="BL49" s="28">
        <v>0</v>
      </c>
      <c r="BM49" s="28">
        <v>0</v>
      </c>
      <c r="BN49" s="28">
        <v>0</v>
      </c>
      <c r="BO49" s="28">
        <v>0</v>
      </c>
      <c r="BP49" s="28">
        <v>0</v>
      </c>
      <c r="BQ49" s="28">
        <v>0</v>
      </c>
      <c r="BR49" s="28">
        <v>0</v>
      </c>
      <c r="BS49" s="28">
        <v>0</v>
      </c>
      <c r="BT49" s="24">
        <v>0</v>
      </c>
      <c r="BU49" s="28">
        <v>0</v>
      </c>
      <c r="BV49" s="28">
        <v>0</v>
      </c>
      <c r="BW49" s="28">
        <v>0</v>
      </c>
      <c r="BX49" s="28">
        <v>0</v>
      </c>
      <c r="BY49" s="28">
        <v>0</v>
      </c>
      <c r="BZ49" s="28">
        <v>0</v>
      </c>
      <c r="CA49" s="28">
        <v>0</v>
      </c>
      <c r="CB49" s="28">
        <v>0</v>
      </c>
      <c r="CC49" s="28">
        <v>0</v>
      </c>
      <c r="CD49" s="28">
        <v>0</v>
      </c>
      <c r="CE49" s="28">
        <v>0</v>
      </c>
      <c r="CF49" s="28">
        <v>0</v>
      </c>
      <c r="CG49" s="28">
        <v>2</v>
      </c>
      <c r="CH49" s="28">
        <v>0</v>
      </c>
      <c r="CI49" s="28">
        <v>0</v>
      </c>
      <c r="CJ49" s="28">
        <v>0</v>
      </c>
      <c r="CK49" s="28">
        <v>0</v>
      </c>
      <c r="CL49" s="28">
        <v>0</v>
      </c>
      <c r="CM49" s="28">
        <v>0</v>
      </c>
      <c r="CN49" s="28">
        <v>0</v>
      </c>
      <c r="CO49" s="28">
        <v>0</v>
      </c>
      <c r="CP49" s="28">
        <v>0</v>
      </c>
      <c r="CQ49" s="28">
        <v>0</v>
      </c>
      <c r="CR49" s="15"/>
      <c r="CS49" s="103">
        <f t="shared" si="1"/>
        <v>0.1</v>
      </c>
      <c r="CT49" s="103">
        <f t="shared" si="2"/>
        <v>0.51802937212068079</v>
      </c>
      <c r="CU49" s="109">
        <f t="shared" si="8"/>
        <v>0.02</v>
      </c>
    </row>
    <row r="50" spans="1:99" ht="15.75" thickBot="1" x14ac:dyDescent="0.3">
      <c r="F50" s="52" t="s">
        <v>53</v>
      </c>
      <c r="G50" s="50"/>
      <c r="H50" s="50"/>
      <c r="I50" s="50"/>
      <c r="J50" s="50"/>
      <c r="K50" s="50"/>
      <c r="L50" s="50"/>
      <c r="M50" s="50"/>
      <c r="N50" s="51"/>
      <c r="O50" s="56">
        <f>SUM(O36:O49)</f>
        <v>70</v>
      </c>
      <c r="P50" s="56">
        <f t="shared" ref="P50:CK50" si="9">SUM(P36:P49)</f>
        <v>0</v>
      </c>
      <c r="Q50" s="56">
        <f t="shared" si="9"/>
        <v>3</v>
      </c>
      <c r="R50" s="56">
        <f t="shared" si="9"/>
        <v>5</v>
      </c>
      <c r="S50" s="56">
        <f t="shared" si="9"/>
        <v>5</v>
      </c>
      <c r="T50" s="56">
        <f t="shared" si="9"/>
        <v>21</v>
      </c>
      <c r="U50" s="56">
        <f t="shared" si="9"/>
        <v>27</v>
      </c>
      <c r="V50" s="56">
        <f t="shared" si="9"/>
        <v>10</v>
      </c>
      <c r="W50" s="56">
        <f t="shared" si="9"/>
        <v>16</v>
      </c>
      <c r="X50" s="56">
        <f t="shared" si="9"/>
        <v>10</v>
      </c>
      <c r="Y50" s="56">
        <f t="shared" si="9"/>
        <v>17</v>
      </c>
      <c r="Z50" s="56">
        <f t="shared" si="9"/>
        <v>8</v>
      </c>
      <c r="AA50" s="56">
        <f t="shared" si="9"/>
        <v>5</v>
      </c>
      <c r="AB50" s="56">
        <f t="shared" si="9"/>
        <v>25</v>
      </c>
      <c r="AC50" s="56">
        <f t="shared" si="9"/>
        <v>34</v>
      </c>
      <c r="AD50" s="56">
        <f t="shared" si="9"/>
        <v>11</v>
      </c>
      <c r="AE50" s="56">
        <f t="shared" si="9"/>
        <v>22</v>
      </c>
      <c r="AF50" s="56">
        <f t="shared" si="9"/>
        <v>27</v>
      </c>
      <c r="AG50" s="56">
        <f t="shared" si="9"/>
        <v>25</v>
      </c>
      <c r="AH50" s="56">
        <f t="shared" si="9"/>
        <v>11</v>
      </c>
      <c r="AI50" s="56">
        <f t="shared" si="9"/>
        <v>0</v>
      </c>
      <c r="AJ50" s="56">
        <f t="shared" si="9"/>
        <v>18</v>
      </c>
      <c r="AK50" s="56">
        <f t="shared" si="9"/>
        <v>0</v>
      </c>
      <c r="AL50" s="56">
        <f t="shared" si="9"/>
        <v>3</v>
      </c>
      <c r="AM50" s="56">
        <f t="shared" si="9"/>
        <v>8</v>
      </c>
      <c r="AN50" s="56">
        <f t="shared" si="9"/>
        <v>8</v>
      </c>
      <c r="AO50" s="56">
        <f t="shared" si="9"/>
        <v>25</v>
      </c>
      <c r="AP50" s="56">
        <f t="shared" si="9"/>
        <v>26</v>
      </c>
      <c r="AQ50" s="56">
        <f t="shared" si="9"/>
        <v>4</v>
      </c>
      <c r="AR50" s="56">
        <f t="shared" si="9"/>
        <v>0</v>
      </c>
      <c r="AS50" s="56">
        <f t="shared" si="9"/>
        <v>5</v>
      </c>
      <c r="AT50" s="56">
        <f t="shared" si="9"/>
        <v>5</v>
      </c>
      <c r="AU50" s="56">
        <f t="shared" si="9"/>
        <v>7</v>
      </c>
      <c r="AV50" s="56">
        <f t="shared" si="9"/>
        <v>26</v>
      </c>
      <c r="AW50" s="56">
        <f t="shared" si="9"/>
        <v>19</v>
      </c>
      <c r="AX50" s="56">
        <f t="shared" si="9"/>
        <v>32</v>
      </c>
      <c r="AY50" s="56">
        <f t="shared" si="9"/>
        <v>6</v>
      </c>
      <c r="AZ50" s="56">
        <f t="shared" si="9"/>
        <v>18</v>
      </c>
      <c r="BA50" s="56">
        <f t="shared" si="9"/>
        <v>10</v>
      </c>
      <c r="BB50" s="56">
        <f t="shared" si="9"/>
        <v>27</v>
      </c>
      <c r="BC50" s="56">
        <f t="shared" si="9"/>
        <v>4</v>
      </c>
      <c r="BD50" s="56">
        <f t="shared" si="9"/>
        <v>14</v>
      </c>
      <c r="BE50" s="56">
        <f t="shared" si="9"/>
        <v>11</v>
      </c>
      <c r="BF50" s="56">
        <f t="shared" si="9"/>
        <v>8</v>
      </c>
      <c r="BG50" s="56">
        <f t="shared" si="9"/>
        <v>25</v>
      </c>
      <c r="BH50" s="56">
        <f t="shared" si="9"/>
        <v>37</v>
      </c>
      <c r="BI50" s="56">
        <f t="shared" si="9"/>
        <v>15</v>
      </c>
      <c r="BJ50" s="56">
        <f t="shared" si="9"/>
        <v>6</v>
      </c>
      <c r="BK50" s="56">
        <f t="shared" si="9"/>
        <v>3</v>
      </c>
      <c r="BL50" s="56">
        <f t="shared" si="9"/>
        <v>27</v>
      </c>
      <c r="BM50" s="56">
        <f t="shared" si="9"/>
        <v>31</v>
      </c>
      <c r="BN50" s="56">
        <f t="shared" si="9"/>
        <v>7</v>
      </c>
      <c r="BO50" s="56">
        <f t="shared" si="9"/>
        <v>26</v>
      </c>
      <c r="BP50" s="56">
        <f t="shared" si="9"/>
        <v>19</v>
      </c>
      <c r="BQ50" s="56">
        <f t="shared" si="9"/>
        <v>13</v>
      </c>
      <c r="BR50" s="56">
        <f t="shared" si="9"/>
        <v>27</v>
      </c>
      <c r="BS50" s="56">
        <f t="shared" si="9"/>
        <v>20</v>
      </c>
      <c r="BT50" s="56">
        <f t="shared" si="9"/>
        <v>12</v>
      </c>
      <c r="BU50" s="56">
        <f t="shared" si="9"/>
        <v>28</v>
      </c>
      <c r="BV50" s="56">
        <f t="shared" si="9"/>
        <v>7</v>
      </c>
      <c r="BW50" s="56">
        <f t="shared" si="9"/>
        <v>7</v>
      </c>
      <c r="BX50" s="56">
        <f t="shared" si="9"/>
        <v>0</v>
      </c>
      <c r="BY50" s="56">
        <f t="shared" si="9"/>
        <v>0</v>
      </c>
      <c r="BZ50" s="56">
        <f t="shared" si="9"/>
        <v>0</v>
      </c>
      <c r="CA50" s="56">
        <f t="shared" si="9"/>
        <v>0</v>
      </c>
      <c r="CB50" s="56">
        <f t="shared" si="9"/>
        <v>0</v>
      </c>
      <c r="CC50" s="56">
        <f t="shared" si="9"/>
        <v>0</v>
      </c>
      <c r="CD50" s="56">
        <f t="shared" si="9"/>
        <v>0</v>
      </c>
      <c r="CE50" s="56">
        <f t="shared" si="9"/>
        <v>0</v>
      </c>
      <c r="CF50" s="56">
        <f t="shared" si="9"/>
        <v>20</v>
      </c>
      <c r="CG50" s="56">
        <f t="shared" si="9"/>
        <v>22</v>
      </c>
      <c r="CH50" s="56">
        <f t="shared" si="9"/>
        <v>24</v>
      </c>
      <c r="CI50" s="56">
        <f t="shared" si="9"/>
        <v>34</v>
      </c>
      <c r="CJ50" s="56">
        <f t="shared" si="9"/>
        <v>18</v>
      </c>
      <c r="CK50" s="56">
        <f t="shared" si="9"/>
        <v>4</v>
      </c>
      <c r="CL50" s="56">
        <f t="shared" ref="CL50:CQ50" si="10">SUM(CL36:CL49)</f>
        <v>17</v>
      </c>
      <c r="CM50" s="56">
        <f t="shared" si="10"/>
        <v>18</v>
      </c>
      <c r="CN50" s="56">
        <f t="shared" si="10"/>
        <v>8</v>
      </c>
      <c r="CO50" s="56">
        <f t="shared" si="10"/>
        <v>29</v>
      </c>
      <c r="CP50" s="56">
        <f t="shared" si="10"/>
        <v>23</v>
      </c>
      <c r="CQ50" s="56">
        <f t="shared" si="10"/>
        <v>21</v>
      </c>
      <c r="CR50" s="15"/>
      <c r="CS50" s="103">
        <f t="shared" si="1"/>
        <v>13.925000000000001</v>
      </c>
      <c r="CT50" s="103">
        <f t="shared" si="2"/>
        <v>10.520353991252662</v>
      </c>
      <c r="CU50" s="109">
        <f t="shared" si="8"/>
        <v>0.19892857142857143</v>
      </c>
    </row>
    <row r="51" spans="1:99" x14ac:dyDescent="0.25">
      <c r="O51" s="26"/>
      <c r="P51" s="28"/>
      <c r="Q51" s="28"/>
      <c r="R51" s="28"/>
      <c r="S51" s="28"/>
      <c r="T51" s="28"/>
      <c r="U51" s="28"/>
      <c r="V51" s="27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4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15"/>
    </row>
    <row r="52" spans="1:99" x14ac:dyDescent="0.25">
      <c r="A52">
        <f>+E58</f>
        <v>6</v>
      </c>
      <c r="F52" s="3" t="s">
        <v>16</v>
      </c>
      <c r="O52" s="26"/>
      <c r="P52" s="28"/>
      <c r="Q52" s="28"/>
      <c r="R52" s="28"/>
      <c r="S52" s="28"/>
      <c r="T52" s="28"/>
      <c r="U52" s="28"/>
      <c r="V52" s="27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4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15"/>
    </row>
    <row r="53" spans="1:99" x14ac:dyDescent="0.25">
      <c r="E53" s="8">
        <v>1</v>
      </c>
      <c r="F53" s="4" t="s">
        <v>35</v>
      </c>
      <c r="O53" s="26">
        <v>5</v>
      </c>
      <c r="P53" s="28">
        <v>5</v>
      </c>
      <c r="Q53" s="28">
        <v>5</v>
      </c>
      <c r="R53" s="28">
        <v>5</v>
      </c>
      <c r="S53" s="28">
        <v>5</v>
      </c>
      <c r="T53" s="28">
        <v>5</v>
      </c>
      <c r="U53" s="28">
        <v>5</v>
      </c>
      <c r="V53" s="28">
        <v>5</v>
      </c>
      <c r="W53" s="28">
        <v>5</v>
      </c>
      <c r="X53" s="28">
        <v>5</v>
      </c>
      <c r="Y53" s="28">
        <v>5</v>
      </c>
      <c r="Z53" s="28">
        <v>5</v>
      </c>
      <c r="AA53" s="28">
        <v>5</v>
      </c>
      <c r="AB53" s="28">
        <v>5</v>
      </c>
      <c r="AC53" s="28">
        <v>5</v>
      </c>
      <c r="AD53" s="28">
        <v>5</v>
      </c>
      <c r="AE53" s="28">
        <v>5</v>
      </c>
      <c r="AF53" s="28">
        <v>5</v>
      </c>
      <c r="AG53" s="28">
        <v>5</v>
      </c>
      <c r="AH53" s="28">
        <v>5</v>
      </c>
      <c r="AI53" s="28">
        <v>5</v>
      </c>
      <c r="AJ53" s="28">
        <v>5</v>
      </c>
      <c r="AK53" s="28">
        <v>5</v>
      </c>
      <c r="AL53" s="28">
        <v>5</v>
      </c>
      <c r="AM53" s="28">
        <v>5</v>
      </c>
      <c r="AN53" s="28">
        <v>5</v>
      </c>
      <c r="AO53" s="28">
        <v>5</v>
      </c>
      <c r="AP53" s="28">
        <v>5</v>
      </c>
      <c r="AQ53" s="28">
        <v>5</v>
      </c>
      <c r="AR53" s="28">
        <v>5</v>
      </c>
      <c r="AS53" s="28">
        <v>5</v>
      </c>
      <c r="AT53" s="28">
        <v>5</v>
      </c>
      <c r="AU53" s="28">
        <v>5</v>
      </c>
      <c r="AV53" s="28">
        <v>5</v>
      </c>
      <c r="AW53" s="28">
        <v>5</v>
      </c>
      <c r="AX53" s="28">
        <v>5</v>
      </c>
      <c r="AY53" s="28">
        <v>5</v>
      </c>
      <c r="AZ53" s="28">
        <v>5</v>
      </c>
      <c r="BA53" s="28">
        <v>5</v>
      </c>
      <c r="BB53" s="28">
        <v>5</v>
      </c>
      <c r="BC53" s="28">
        <v>5</v>
      </c>
      <c r="BD53" s="28">
        <v>5</v>
      </c>
      <c r="BE53" s="28">
        <v>5</v>
      </c>
      <c r="BF53" s="28">
        <v>5</v>
      </c>
      <c r="BG53" s="28">
        <v>5</v>
      </c>
      <c r="BH53" s="28">
        <v>5</v>
      </c>
      <c r="BI53" s="28">
        <v>5</v>
      </c>
      <c r="BJ53" s="28">
        <v>5</v>
      </c>
      <c r="BK53" s="28">
        <v>5</v>
      </c>
      <c r="BL53" s="28">
        <v>5</v>
      </c>
      <c r="BM53" s="28">
        <v>5</v>
      </c>
      <c r="BN53" s="28">
        <v>5</v>
      </c>
      <c r="BO53" s="28">
        <v>5</v>
      </c>
      <c r="BP53" s="28">
        <v>5</v>
      </c>
      <c r="BQ53" s="28">
        <v>5</v>
      </c>
      <c r="BR53" s="28">
        <v>5</v>
      </c>
      <c r="BS53" s="28">
        <v>5</v>
      </c>
      <c r="BT53" s="24">
        <v>5</v>
      </c>
      <c r="BU53" s="28">
        <v>5</v>
      </c>
      <c r="BV53" s="28">
        <v>3</v>
      </c>
      <c r="BW53" s="28">
        <v>5</v>
      </c>
      <c r="BX53" s="28">
        <v>5</v>
      </c>
      <c r="BY53" s="28">
        <v>5</v>
      </c>
      <c r="BZ53" s="28">
        <v>5</v>
      </c>
      <c r="CA53" s="28">
        <v>5</v>
      </c>
      <c r="CB53" s="28">
        <v>5</v>
      </c>
      <c r="CC53" s="28">
        <v>5</v>
      </c>
      <c r="CD53" s="28">
        <v>5</v>
      </c>
      <c r="CE53" s="28">
        <v>5</v>
      </c>
      <c r="CF53" s="28">
        <v>5</v>
      </c>
      <c r="CG53" s="28">
        <v>0</v>
      </c>
      <c r="CH53" s="28">
        <v>0</v>
      </c>
      <c r="CI53" s="28">
        <v>0</v>
      </c>
      <c r="CJ53" s="28">
        <v>0</v>
      </c>
      <c r="CK53" s="28">
        <v>0</v>
      </c>
      <c r="CL53" s="28">
        <v>0</v>
      </c>
      <c r="CM53" s="28">
        <v>0</v>
      </c>
      <c r="CN53" s="28">
        <v>4</v>
      </c>
      <c r="CO53" s="28">
        <v>0</v>
      </c>
      <c r="CP53" s="28">
        <v>0</v>
      </c>
      <c r="CQ53" s="28">
        <v>0</v>
      </c>
      <c r="CR53" s="15"/>
      <c r="CS53" s="103">
        <f t="shared" si="1"/>
        <v>4.3375000000000004</v>
      </c>
      <c r="CT53" s="103">
        <f t="shared" si="2"/>
        <v>1.6683483077431307</v>
      </c>
      <c r="CU53" s="109">
        <f t="shared" ref="CU53:CU59" si="11">+CS53/O53</f>
        <v>0.86750000000000005</v>
      </c>
    </row>
    <row r="54" spans="1:99" x14ac:dyDescent="0.25">
      <c r="C54" s="9"/>
      <c r="D54" s="8"/>
      <c r="E54" s="8">
        <v>2</v>
      </c>
      <c r="F54" t="s">
        <v>138</v>
      </c>
      <c r="O54" s="26">
        <v>5</v>
      </c>
      <c r="P54" s="28">
        <v>5</v>
      </c>
      <c r="Q54" s="28">
        <v>5</v>
      </c>
      <c r="R54" s="28">
        <v>5</v>
      </c>
      <c r="S54" s="28">
        <v>5</v>
      </c>
      <c r="T54" s="28">
        <v>5</v>
      </c>
      <c r="U54" s="28">
        <v>5</v>
      </c>
      <c r="V54" s="28">
        <v>3</v>
      </c>
      <c r="W54" s="28">
        <v>3</v>
      </c>
      <c r="X54" s="28">
        <v>3</v>
      </c>
      <c r="Y54" s="28">
        <v>4</v>
      </c>
      <c r="Z54" s="28">
        <v>4</v>
      </c>
      <c r="AA54" s="28">
        <v>1</v>
      </c>
      <c r="AB54" s="28">
        <v>5</v>
      </c>
      <c r="AC54" s="28">
        <v>5</v>
      </c>
      <c r="AD54" s="28">
        <v>3</v>
      </c>
      <c r="AE54" s="28">
        <v>5</v>
      </c>
      <c r="AF54" s="28">
        <v>5</v>
      </c>
      <c r="AG54" s="28">
        <v>5</v>
      </c>
      <c r="AH54" s="28">
        <v>5</v>
      </c>
      <c r="AI54" s="28">
        <v>3</v>
      </c>
      <c r="AJ54" s="28">
        <v>3</v>
      </c>
      <c r="AK54" s="28">
        <v>3</v>
      </c>
      <c r="AL54" s="28">
        <v>3</v>
      </c>
      <c r="AM54" s="28">
        <v>3</v>
      </c>
      <c r="AN54" s="28">
        <v>4</v>
      </c>
      <c r="AO54" s="28">
        <v>5</v>
      </c>
      <c r="AP54" s="28">
        <v>5</v>
      </c>
      <c r="AQ54" s="28">
        <v>4</v>
      </c>
      <c r="AR54" s="28">
        <v>2</v>
      </c>
      <c r="AS54" s="28">
        <v>5</v>
      </c>
      <c r="AT54" s="28">
        <v>3</v>
      </c>
      <c r="AU54" s="28">
        <v>3</v>
      </c>
      <c r="AV54" s="28">
        <v>4</v>
      </c>
      <c r="AW54" s="28">
        <v>4</v>
      </c>
      <c r="AX54" s="28">
        <v>4</v>
      </c>
      <c r="AY54" s="28">
        <v>2</v>
      </c>
      <c r="AZ54" s="28">
        <v>5</v>
      </c>
      <c r="BA54" s="28">
        <v>3</v>
      </c>
      <c r="BB54" s="28">
        <v>5</v>
      </c>
      <c r="BC54" s="28">
        <v>5</v>
      </c>
      <c r="BD54" s="28">
        <v>4</v>
      </c>
      <c r="BE54" s="28">
        <v>3</v>
      </c>
      <c r="BF54" s="28">
        <v>3</v>
      </c>
      <c r="BG54" s="28">
        <v>4</v>
      </c>
      <c r="BH54" s="28">
        <v>4</v>
      </c>
      <c r="BI54" s="28">
        <v>2</v>
      </c>
      <c r="BJ54" s="28">
        <v>1</v>
      </c>
      <c r="BK54" s="28">
        <v>1</v>
      </c>
      <c r="BL54" s="28">
        <v>4</v>
      </c>
      <c r="BM54" s="28">
        <v>3</v>
      </c>
      <c r="BN54" s="28">
        <v>5</v>
      </c>
      <c r="BO54" s="28">
        <v>4</v>
      </c>
      <c r="BP54" s="28">
        <v>4</v>
      </c>
      <c r="BQ54" s="28">
        <v>4</v>
      </c>
      <c r="BR54" s="28">
        <v>5</v>
      </c>
      <c r="BS54" s="28">
        <v>5</v>
      </c>
      <c r="BT54" s="24">
        <v>3</v>
      </c>
      <c r="BU54" s="28">
        <v>5</v>
      </c>
      <c r="BV54" s="28">
        <v>1</v>
      </c>
      <c r="BW54" s="28">
        <v>5</v>
      </c>
      <c r="BX54" s="28">
        <v>5</v>
      </c>
      <c r="BY54" s="28">
        <v>5</v>
      </c>
      <c r="BZ54" s="28">
        <v>5</v>
      </c>
      <c r="CA54" s="28">
        <v>5</v>
      </c>
      <c r="CB54" s="28">
        <v>5</v>
      </c>
      <c r="CC54" s="28">
        <v>5</v>
      </c>
      <c r="CD54" s="28">
        <v>5</v>
      </c>
      <c r="CE54" s="28">
        <v>5</v>
      </c>
      <c r="CF54" s="28">
        <v>5</v>
      </c>
      <c r="CG54" s="28">
        <v>4</v>
      </c>
      <c r="CH54" s="28">
        <v>4</v>
      </c>
      <c r="CI54" s="28">
        <v>5</v>
      </c>
      <c r="CJ54" s="28">
        <v>3</v>
      </c>
      <c r="CK54" s="28">
        <v>1</v>
      </c>
      <c r="CL54" s="28">
        <v>3</v>
      </c>
      <c r="CM54" s="28">
        <v>4</v>
      </c>
      <c r="CN54" s="28">
        <v>2</v>
      </c>
      <c r="CO54" s="28">
        <v>5</v>
      </c>
      <c r="CP54" s="28">
        <v>5</v>
      </c>
      <c r="CQ54" s="28">
        <v>5</v>
      </c>
      <c r="CR54" s="15"/>
      <c r="CS54" s="103">
        <f t="shared" si="1"/>
        <v>3.9375</v>
      </c>
      <c r="CT54" s="103">
        <f t="shared" si="2"/>
        <v>1.2048819470508776</v>
      </c>
      <c r="CU54" s="109">
        <f t="shared" si="11"/>
        <v>0.78749999999999998</v>
      </c>
    </row>
    <row r="55" spans="1:99" x14ac:dyDescent="0.25">
      <c r="C55" s="9"/>
      <c r="D55" s="8"/>
      <c r="E55" s="8">
        <v>3</v>
      </c>
      <c r="F55" t="s">
        <v>139</v>
      </c>
      <c r="O55" s="26">
        <v>5</v>
      </c>
      <c r="P55" s="28">
        <v>5</v>
      </c>
      <c r="Q55" s="28">
        <v>5</v>
      </c>
      <c r="R55" s="28">
        <v>5</v>
      </c>
      <c r="S55" s="28">
        <v>5</v>
      </c>
      <c r="T55" s="28">
        <v>5</v>
      </c>
      <c r="U55" s="28">
        <v>5</v>
      </c>
      <c r="V55" s="28">
        <v>2</v>
      </c>
      <c r="W55" s="28">
        <v>5</v>
      </c>
      <c r="X55" s="28">
        <v>3</v>
      </c>
      <c r="Y55" s="28">
        <v>3</v>
      </c>
      <c r="Z55" s="28">
        <v>4</v>
      </c>
      <c r="AA55" s="28">
        <v>0</v>
      </c>
      <c r="AB55" s="28">
        <v>3</v>
      </c>
      <c r="AC55" s="28">
        <v>4</v>
      </c>
      <c r="AD55" s="28">
        <v>1</v>
      </c>
      <c r="AE55" s="28">
        <v>5</v>
      </c>
      <c r="AF55" s="28">
        <v>5</v>
      </c>
      <c r="AG55" s="28">
        <v>5</v>
      </c>
      <c r="AH55" s="28">
        <v>3</v>
      </c>
      <c r="AI55" s="28">
        <v>0</v>
      </c>
      <c r="AJ55" s="28">
        <v>4</v>
      </c>
      <c r="AK55" s="28">
        <v>0</v>
      </c>
      <c r="AL55" s="28">
        <v>1</v>
      </c>
      <c r="AM55" s="28">
        <v>1</v>
      </c>
      <c r="AN55" s="28">
        <v>4</v>
      </c>
      <c r="AO55" s="28">
        <v>3</v>
      </c>
      <c r="AP55" s="28">
        <v>4</v>
      </c>
      <c r="AQ55" s="28">
        <v>1</v>
      </c>
      <c r="AR55" s="28">
        <v>1</v>
      </c>
      <c r="AS55" s="28">
        <v>3</v>
      </c>
      <c r="AT55" s="28">
        <v>0</v>
      </c>
      <c r="AU55" s="28">
        <v>0</v>
      </c>
      <c r="AV55" s="28">
        <v>1</v>
      </c>
      <c r="AW55" s="28">
        <v>0</v>
      </c>
      <c r="AX55" s="28">
        <v>3</v>
      </c>
      <c r="AY55" s="28">
        <v>1</v>
      </c>
      <c r="AZ55" s="28">
        <v>4</v>
      </c>
      <c r="BA55" s="28">
        <v>3</v>
      </c>
      <c r="BB55" s="28">
        <v>5</v>
      </c>
      <c r="BC55" s="28">
        <v>3</v>
      </c>
      <c r="BD55" s="28">
        <v>4</v>
      </c>
      <c r="BE55" s="28">
        <v>2</v>
      </c>
      <c r="BF55" s="28">
        <v>2</v>
      </c>
      <c r="BG55" s="28">
        <v>2</v>
      </c>
      <c r="BH55" s="28">
        <v>4</v>
      </c>
      <c r="BI55" s="28">
        <v>1</v>
      </c>
      <c r="BJ55" s="28">
        <v>1</v>
      </c>
      <c r="BK55" s="28">
        <v>1</v>
      </c>
      <c r="BL55" s="28">
        <v>3</v>
      </c>
      <c r="BM55" s="28">
        <v>1</v>
      </c>
      <c r="BN55" s="28">
        <v>3</v>
      </c>
      <c r="BO55" s="28">
        <v>4</v>
      </c>
      <c r="BP55" s="28">
        <v>3</v>
      </c>
      <c r="BQ55" s="28">
        <v>3</v>
      </c>
      <c r="BR55" s="28">
        <v>5</v>
      </c>
      <c r="BS55" s="28">
        <v>5</v>
      </c>
      <c r="BT55" s="24">
        <v>3</v>
      </c>
      <c r="BU55" s="28">
        <v>4</v>
      </c>
      <c r="BV55" s="28">
        <v>1</v>
      </c>
      <c r="BW55" s="28">
        <v>2</v>
      </c>
      <c r="BX55" s="28">
        <v>2</v>
      </c>
      <c r="BY55" s="28">
        <v>3</v>
      </c>
      <c r="BZ55" s="28">
        <v>3</v>
      </c>
      <c r="CA55" s="28">
        <v>4</v>
      </c>
      <c r="CB55" s="28">
        <v>3</v>
      </c>
      <c r="CC55" s="28">
        <v>2</v>
      </c>
      <c r="CD55" s="28">
        <v>2</v>
      </c>
      <c r="CE55" s="28">
        <v>4</v>
      </c>
      <c r="CF55" s="28">
        <v>5</v>
      </c>
      <c r="CG55" s="28">
        <v>3</v>
      </c>
      <c r="CH55" s="28">
        <v>3</v>
      </c>
      <c r="CI55" s="28">
        <v>3</v>
      </c>
      <c r="CJ55" s="28">
        <v>1</v>
      </c>
      <c r="CK55" s="28">
        <v>1</v>
      </c>
      <c r="CL55" s="28">
        <v>3</v>
      </c>
      <c r="CM55" s="28">
        <v>3</v>
      </c>
      <c r="CN55" s="28">
        <v>1</v>
      </c>
      <c r="CO55" s="28">
        <v>5</v>
      </c>
      <c r="CP55" s="28">
        <v>3</v>
      </c>
      <c r="CQ55" s="28">
        <v>3</v>
      </c>
      <c r="CR55" s="15"/>
      <c r="CS55" s="103">
        <f t="shared" si="1"/>
        <v>2.8250000000000002</v>
      </c>
      <c r="CT55" s="103">
        <f t="shared" si="2"/>
        <v>1.5571395391241587</v>
      </c>
      <c r="CU55" s="109">
        <f t="shared" si="11"/>
        <v>0.56500000000000006</v>
      </c>
    </row>
    <row r="56" spans="1:99" x14ac:dyDescent="0.25">
      <c r="C56" s="9"/>
      <c r="D56" s="8"/>
      <c r="E56" s="8">
        <v>4</v>
      </c>
      <c r="F56" t="s">
        <v>140</v>
      </c>
      <c r="O56" s="26">
        <v>5</v>
      </c>
      <c r="P56" s="28">
        <v>3</v>
      </c>
      <c r="Q56" s="28">
        <v>3</v>
      </c>
      <c r="R56" s="28">
        <v>3</v>
      </c>
      <c r="S56" s="28">
        <v>3</v>
      </c>
      <c r="T56" s="28">
        <v>3</v>
      </c>
      <c r="U56" s="28">
        <v>3</v>
      </c>
      <c r="V56" s="28">
        <v>2</v>
      </c>
      <c r="W56" s="28">
        <v>3</v>
      </c>
      <c r="X56" s="28">
        <v>2</v>
      </c>
      <c r="Y56" s="28">
        <v>3</v>
      </c>
      <c r="Z56" s="28">
        <v>3</v>
      </c>
      <c r="AA56" s="28">
        <v>0</v>
      </c>
      <c r="AB56" s="28">
        <v>4</v>
      </c>
      <c r="AC56" s="28">
        <v>3</v>
      </c>
      <c r="AD56" s="28">
        <v>3</v>
      </c>
      <c r="AE56" s="28">
        <v>4</v>
      </c>
      <c r="AF56" s="28">
        <v>4</v>
      </c>
      <c r="AG56" s="28">
        <v>3</v>
      </c>
      <c r="AH56" s="28">
        <v>2</v>
      </c>
      <c r="AI56" s="28">
        <v>1</v>
      </c>
      <c r="AJ56" s="28">
        <v>4</v>
      </c>
      <c r="AK56" s="28">
        <v>1</v>
      </c>
      <c r="AL56" s="28">
        <v>0</v>
      </c>
      <c r="AM56" s="28">
        <v>3</v>
      </c>
      <c r="AN56" s="28">
        <v>0</v>
      </c>
      <c r="AO56" s="28">
        <v>0</v>
      </c>
      <c r="AP56" s="28">
        <v>2</v>
      </c>
      <c r="AQ56" s="28">
        <v>0</v>
      </c>
      <c r="AR56" s="28">
        <v>0</v>
      </c>
      <c r="AS56" s="28">
        <v>3</v>
      </c>
      <c r="AT56" s="28">
        <v>2</v>
      </c>
      <c r="AU56" s="28">
        <v>1</v>
      </c>
      <c r="AV56" s="28">
        <v>4</v>
      </c>
      <c r="AW56" s="28">
        <v>3</v>
      </c>
      <c r="AX56" s="28">
        <v>4</v>
      </c>
      <c r="AY56" s="28">
        <v>0</v>
      </c>
      <c r="AZ56" s="28">
        <v>3</v>
      </c>
      <c r="BA56" s="28">
        <v>2</v>
      </c>
      <c r="BB56" s="28">
        <v>1</v>
      </c>
      <c r="BC56" s="28">
        <v>3</v>
      </c>
      <c r="BD56" s="28">
        <v>3</v>
      </c>
      <c r="BE56" s="28">
        <v>0</v>
      </c>
      <c r="BF56" s="28">
        <v>3</v>
      </c>
      <c r="BG56" s="28">
        <v>3</v>
      </c>
      <c r="BH56" s="28">
        <v>4</v>
      </c>
      <c r="BI56" s="28">
        <v>4</v>
      </c>
      <c r="BJ56" s="28">
        <v>4</v>
      </c>
      <c r="BK56" s="28">
        <v>0</v>
      </c>
      <c r="BL56" s="28">
        <v>4</v>
      </c>
      <c r="BM56" s="28">
        <v>1</v>
      </c>
      <c r="BN56" s="28">
        <v>3</v>
      </c>
      <c r="BO56" s="28">
        <v>3</v>
      </c>
      <c r="BP56" s="28">
        <v>4</v>
      </c>
      <c r="BQ56" s="28">
        <v>4</v>
      </c>
      <c r="BR56" s="28">
        <v>5</v>
      </c>
      <c r="BS56" s="28">
        <v>5</v>
      </c>
      <c r="BT56" s="24">
        <v>1</v>
      </c>
      <c r="BU56" s="28">
        <v>5</v>
      </c>
      <c r="BV56" s="28">
        <v>1</v>
      </c>
      <c r="BW56" s="28">
        <v>3</v>
      </c>
      <c r="BX56" s="28">
        <v>2</v>
      </c>
      <c r="BY56" s="28">
        <v>2</v>
      </c>
      <c r="BZ56" s="28">
        <v>2</v>
      </c>
      <c r="CA56" s="28">
        <v>3</v>
      </c>
      <c r="CB56" s="28">
        <v>1</v>
      </c>
      <c r="CC56" s="28">
        <v>1</v>
      </c>
      <c r="CD56" s="28">
        <v>1</v>
      </c>
      <c r="CE56" s="28">
        <v>4</v>
      </c>
      <c r="CF56" s="28">
        <v>4</v>
      </c>
      <c r="CG56" s="28">
        <v>1</v>
      </c>
      <c r="CH56" s="28">
        <v>1</v>
      </c>
      <c r="CI56" s="28">
        <v>4</v>
      </c>
      <c r="CJ56" s="28">
        <v>0</v>
      </c>
      <c r="CK56" s="28">
        <v>0</v>
      </c>
      <c r="CL56" s="28">
        <v>1</v>
      </c>
      <c r="CM56" s="28">
        <v>3</v>
      </c>
      <c r="CN56" s="28">
        <v>2</v>
      </c>
      <c r="CO56" s="28">
        <v>4</v>
      </c>
      <c r="CP56" s="28">
        <v>0</v>
      </c>
      <c r="CQ56" s="28">
        <v>0</v>
      </c>
      <c r="CR56" s="15"/>
      <c r="CS56" s="103">
        <f t="shared" si="1"/>
        <v>2.3374999999999999</v>
      </c>
      <c r="CT56" s="103">
        <f t="shared" si="2"/>
        <v>1.4750563173114801</v>
      </c>
      <c r="CU56" s="109">
        <f t="shared" si="11"/>
        <v>0.46749999999999997</v>
      </c>
    </row>
    <row r="57" spans="1:99" x14ac:dyDescent="0.25">
      <c r="D57" s="8"/>
      <c r="E57" s="8">
        <v>5</v>
      </c>
      <c r="F57" t="s">
        <v>17</v>
      </c>
      <c r="O57" s="26">
        <v>5</v>
      </c>
      <c r="P57" s="28">
        <v>5</v>
      </c>
      <c r="Q57" s="28">
        <v>5</v>
      </c>
      <c r="R57" s="28">
        <v>5</v>
      </c>
      <c r="S57" s="28">
        <v>5</v>
      </c>
      <c r="T57" s="28">
        <v>5</v>
      </c>
      <c r="U57" s="28">
        <v>5</v>
      </c>
      <c r="V57" s="28">
        <v>2</v>
      </c>
      <c r="W57" s="28">
        <v>5</v>
      </c>
      <c r="X57" s="28">
        <v>3</v>
      </c>
      <c r="Y57" s="28">
        <v>5</v>
      </c>
      <c r="Z57" s="28">
        <v>4</v>
      </c>
      <c r="AA57" s="28">
        <v>0</v>
      </c>
      <c r="AB57" s="28">
        <v>3</v>
      </c>
      <c r="AC57" s="28">
        <v>4</v>
      </c>
      <c r="AD57" s="28">
        <v>1</v>
      </c>
      <c r="AE57" s="28">
        <v>4</v>
      </c>
      <c r="AF57" s="28">
        <v>2</v>
      </c>
      <c r="AG57" s="28">
        <v>2</v>
      </c>
      <c r="AH57" s="28">
        <v>1</v>
      </c>
      <c r="AI57" s="28">
        <v>0</v>
      </c>
      <c r="AJ57" s="28">
        <v>4</v>
      </c>
      <c r="AK57" s="28">
        <v>0</v>
      </c>
      <c r="AL57" s="28">
        <v>0</v>
      </c>
      <c r="AM57" s="28">
        <v>0</v>
      </c>
      <c r="AN57" s="28">
        <v>2</v>
      </c>
      <c r="AO57" s="28">
        <v>3</v>
      </c>
      <c r="AP57" s="28">
        <v>3</v>
      </c>
      <c r="AQ57" s="28">
        <v>1</v>
      </c>
      <c r="AR57" s="28">
        <v>0</v>
      </c>
      <c r="AS57" s="28">
        <v>0</v>
      </c>
      <c r="AT57" s="28">
        <v>0</v>
      </c>
      <c r="AU57" s="28">
        <v>0</v>
      </c>
      <c r="AV57" s="28">
        <v>1</v>
      </c>
      <c r="AW57" s="28">
        <v>0</v>
      </c>
      <c r="AX57" s="28">
        <v>2</v>
      </c>
      <c r="AY57" s="28">
        <v>0</v>
      </c>
      <c r="AZ57" s="28">
        <v>3</v>
      </c>
      <c r="BA57" s="28">
        <v>1</v>
      </c>
      <c r="BB57" s="28">
        <v>2</v>
      </c>
      <c r="BC57" s="28">
        <v>0</v>
      </c>
      <c r="BD57" s="28">
        <v>3</v>
      </c>
      <c r="BE57" s="28">
        <v>0</v>
      </c>
      <c r="BF57" s="28">
        <v>0</v>
      </c>
      <c r="BG57" s="28">
        <v>0</v>
      </c>
      <c r="BH57" s="28">
        <v>2</v>
      </c>
      <c r="BI57" s="28">
        <v>0</v>
      </c>
      <c r="BJ57" s="28">
        <v>0</v>
      </c>
      <c r="BK57" s="28">
        <v>0</v>
      </c>
      <c r="BL57" s="28">
        <v>2</v>
      </c>
      <c r="BM57" s="28">
        <v>1</v>
      </c>
      <c r="BN57" s="28">
        <v>0</v>
      </c>
      <c r="BO57" s="28">
        <v>1</v>
      </c>
      <c r="BP57" s="28">
        <v>1</v>
      </c>
      <c r="BQ57" s="28">
        <v>1</v>
      </c>
      <c r="BR57" s="28">
        <v>4</v>
      </c>
      <c r="BS57" s="28">
        <v>4</v>
      </c>
      <c r="BT57" s="24">
        <v>1</v>
      </c>
      <c r="BU57" s="28">
        <v>3</v>
      </c>
      <c r="BV57" s="28">
        <v>3</v>
      </c>
      <c r="BW57" s="28">
        <v>1</v>
      </c>
      <c r="BX57" s="28">
        <v>1</v>
      </c>
      <c r="BY57" s="28">
        <v>2</v>
      </c>
      <c r="BZ57" s="28">
        <v>2</v>
      </c>
      <c r="CA57" s="28">
        <v>3</v>
      </c>
      <c r="CB57" s="28">
        <v>2</v>
      </c>
      <c r="CC57" s="28">
        <v>2</v>
      </c>
      <c r="CD57" s="28">
        <v>2</v>
      </c>
      <c r="CE57" s="28">
        <v>3</v>
      </c>
      <c r="CF57" s="28">
        <v>4</v>
      </c>
      <c r="CG57" s="28">
        <v>3</v>
      </c>
      <c r="CH57" s="28">
        <v>3</v>
      </c>
      <c r="CI57" s="28">
        <v>2</v>
      </c>
      <c r="CJ57" s="28">
        <v>3</v>
      </c>
      <c r="CK57" s="28">
        <v>0</v>
      </c>
      <c r="CL57" s="28">
        <v>1</v>
      </c>
      <c r="CM57" s="28">
        <v>0</v>
      </c>
      <c r="CN57" s="28">
        <v>2</v>
      </c>
      <c r="CO57" s="28">
        <v>4</v>
      </c>
      <c r="CP57" s="28">
        <v>3</v>
      </c>
      <c r="CQ57" s="28">
        <v>3</v>
      </c>
      <c r="CR57" s="15"/>
      <c r="CS57" s="103">
        <f t="shared" si="1"/>
        <v>2</v>
      </c>
      <c r="CT57" s="103">
        <f t="shared" si="2"/>
        <v>1.6535347638286513</v>
      </c>
      <c r="CU57" s="109">
        <f t="shared" si="11"/>
        <v>0.4</v>
      </c>
    </row>
    <row r="58" spans="1:99" ht="15.75" thickBot="1" x14ac:dyDescent="0.3">
      <c r="C58" s="9"/>
      <c r="D58" s="8"/>
      <c r="E58" s="8">
        <v>6</v>
      </c>
      <c r="F58" s="8" t="s">
        <v>141</v>
      </c>
      <c r="O58" s="26">
        <v>5</v>
      </c>
      <c r="P58" s="28">
        <v>0</v>
      </c>
      <c r="Q58" s="28">
        <v>0</v>
      </c>
      <c r="R58" s="28">
        <v>0</v>
      </c>
      <c r="S58" s="28">
        <v>0</v>
      </c>
      <c r="T58" s="28">
        <v>2</v>
      </c>
      <c r="U58" s="28">
        <v>2</v>
      </c>
      <c r="V58" s="28">
        <v>0</v>
      </c>
      <c r="W58" s="28">
        <v>2</v>
      </c>
      <c r="X58" s="28">
        <v>0</v>
      </c>
      <c r="Y58" s="28">
        <v>1</v>
      </c>
      <c r="Z58" s="28">
        <v>0</v>
      </c>
      <c r="AA58" s="28">
        <v>0</v>
      </c>
      <c r="AB58" s="28">
        <v>3</v>
      </c>
      <c r="AC58" s="28">
        <v>3</v>
      </c>
      <c r="AD58" s="28">
        <v>0</v>
      </c>
      <c r="AE58" s="28">
        <v>3</v>
      </c>
      <c r="AF58" s="28">
        <v>0</v>
      </c>
      <c r="AG58" s="28">
        <v>2</v>
      </c>
      <c r="AH58" s="28">
        <v>0</v>
      </c>
      <c r="AI58" s="28">
        <v>0</v>
      </c>
      <c r="AJ58" s="28">
        <v>0</v>
      </c>
      <c r="AK58" s="28">
        <v>0</v>
      </c>
      <c r="AL58" s="28">
        <v>0</v>
      </c>
      <c r="AM58" s="28">
        <v>0</v>
      </c>
      <c r="AN58" s="28">
        <v>0</v>
      </c>
      <c r="AO58" s="28">
        <v>2</v>
      </c>
      <c r="AP58" s="28">
        <v>3</v>
      </c>
      <c r="AQ58" s="28">
        <v>0</v>
      </c>
      <c r="AR58" s="28">
        <v>0</v>
      </c>
      <c r="AS58" s="28">
        <v>0</v>
      </c>
      <c r="AT58" s="28">
        <v>0</v>
      </c>
      <c r="AU58" s="28">
        <v>0</v>
      </c>
      <c r="AV58" s="28">
        <v>2</v>
      </c>
      <c r="AW58" s="28">
        <v>0</v>
      </c>
      <c r="AX58" s="28">
        <v>2</v>
      </c>
      <c r="AY58" s="28">
        <v>0</v>
      </c>
      <c r="AZ58" s="28">
        <v>1</v>
      </c>
      <c r="BA58" s="28">
        <v>0</v>
      </c>
      <c r="BB58" s="28">
        <v>3</v>
      </c>
      <c r="BC58" s="28">
        <v>0</v>
      </c>
      <c r="BD58" s="28">
        <v>0</v>
      </c>
      <c r="BE58" s="28">
        <v>0</v>
      </c>
      <c r="BF58" s="28">
        <v>0</v>
      </c>
      <c r="BG58" s="28">
        <v>2</v>
      </c>
      <c r="BH58" s="28">
        <v>3</v>
      </c>
      <c r="BI58" s="28">
        <v>0</v>
      </c>
      <c r="BJ58" s="28">
        <v>0</v>
      </c>
      <c r="BK58" s="28">
        <v>0</v>
      </c>
      <c r="BL58" s="28">
        <v>3</v>
      </c>
      <c r="BM58" s="28">
        <v>2</v>
      </c>
      <c r="BN58" s="28">
        <v>0</v>
      </c>
      <c r="BO58" s="28">
        <v>2</v>
      </c>
      <c r="BP58" s="28">
        <v>0</v>
      </c>
      <c r="BQ58" s="28">
        <v>0</v>
      </c>
      <c r="BR58" s="28">
        <v>1</v>
      </c>
      <c r="BS58" s="28">
        <v>1</v>
      </c>
      <c r="BT58" s="24">
        <v>0</v>
      </c>
      <c r="BU58" s="28">
        <v>0</v>
      </c>
      <c r="BV58" s="28">
        <v>0</v>
      </c>
      <c r="BW58" s="28">
        <v>0</v>
      </c>
      <c r="BX58" s="28">
        <v>0</v>
      </c>
      <c r="BY58" s="28">
        <v>0</v>
      </c>
      <c r="BZ58" s="28">
        <v>0</v>
      </c>
      <c r="CA58" s="28">
        <v>0</v>
      </c>
      <c r="CB58" s="28">
        <v>0</v>
      </c>
      <c r="CC58" s="28">
        <v>0</v>
      </c>
      <c r="CD58" s="28">
        <v>0</v>
      </c>
      <c r="CE58" s="28">
        <v>0</v>
      </c>
      <c r="CF58" s="28">
        <v>1</v>
      </c>
      <c r="CG58" s="28">
        <v>3</v>
      </c>
      <c r="CH58" s="28">
        <v>3</v>
      </c>
      <c r="CI58" s="28">
        <v>2</v>
      </c>
      <c r="CJ58" s="28">
        <v>1</v>
      </c>
      <c r="CK58" s="28">
        <v>0</v>
      </c>
      <c r="CL58" s="28">
        <v>1</v>
      </c>
      <c r="CM58" s="28">
        <v>3</v>
      </c>
      <c r="CN58" s="28">
        <v>0</v>
      </c>
      <c r="CO58" s="28">
        <v>3</v>
      </c>
      <c r="CP58" s="28">
        <v>2</v>
      </c>
      <c r="CQ58" s="28">
        <v>2</v>
      </c>
      <c r="CR58" s="15"/>
      <c r="CS58" s="103">
        <f t="shared" si="1"/>
        <v>0.82499999999999996</v>
      </c>
      <c r="CT58" s="103">
        <f t="shared" si="2"/>
        <v>1.144884052500901</v>
      </c>
      <c r="CU58" s="109">
        <f t="shared" si="11"/>
        <v>0.16499999999999998</v>
      </c>
    </row>
    <row r="59" spans="1:99" ht="15.75" thickBot="1" x14ac:dyDescent="0.3">
      <c r="D59" s="8"/>
      <c r="F59" s="53" t="s">
        <v>54</v>
      </c>
      <c r="G59" s="54"/>
      <c r="H59" s="54"/>
      <c r="I59" s="54"/>
      <c r="J59" s="54"/>
      <c r="K59" s="54"/>
      <c r="L59" s="54"/>
      <c r="M59" s="54"/>
      <c r="N59" s="55"/>
      <c r="O59" s="56">
        <f>SUM(O53:O58)</f>
        <v>30</v>
      </c>
      <c r="P59" s="56">
        <f t="shared" ref="P59:CK59" si="12">SUM(P53:P58)</f>
        <v>23</v>
      </c>
      <c r="Q59" s="56">
        <f t="shared" si="12"/>
        <v>23</v>
      </c>
      <c r="R59" s="56">
        <f t="shared" si="12"/>
        <v>23</v>
      </c>
      <c r="S59" s="56">
        <f t="shared" si="12"/>
        <v>23</v>
      </c>
      <c r="T59" s="56">
        <f t="shared" si="12"/>
        <v>25</v>
      </c>
      <c r="U59" s="56">
        <f t="shared" si="12"/>
        <v>25</v>
      </c>
      <c r="V59" s="56">
        <f t="shared" si="12"/>
        <v>14</v>
      </c>
      <c r="W59" s="56">
        <f t="shared" si="12"/>
        <v>23</v>
      </c>
      <c r="X59" s="56">
        <f t="shared" si="12"/>
        <v>16</v>
      </c>
      <c r="Y59" s="56">
        <f t="shared" si="12"/>
        <v>21</v>
      </c>
      <c r="Z59" s="56">
        <f t="shared" si="12"/>
        <v>20</v>
      </c>
      <c r="AA59" s="56">
        <f t="shared" si="12"/>
        <v>6</v>
      </c>
      <c r="AB59" s="56">
        <f t="shared" si="12"/>
        <v>23</v>
      </c>
      <c r="AC59" s="56">
        <f t="shared" si="12"/>
        <v>24</v>
      </c>
      <c r="AD59" s="56">
        <f t="shared" si="12"/>
        <v>13</v>
      </c>
      <c r="AE59" s="56">
        <f t="shared" si="12"/>
        <v>26</v>
      </c>
      <c r="AF59" s="56">
        <f t="shared" si="12"/>
        <v>21</v>
      </c>
      <c r="AG59" s="56">
        <f t="shared" si="12"/>
        <v>22</v>
      </c>
      <c r="AH59" s="56">
        <f t="shared" si="12"/>
        <v>16</v>
      </c>
      <c r="AI59" s="56">
        <f t="shared" si="12"/>
        <v>9</v>
      </c>
      <c r="AJ59" s="56">
        <f t="shared" si="12"/>
        <v>20</v>
      </c>
      <c r="AK59" s="56">
        <f t="shared" si="12"/>
        <v>9</v>
      </c>
      <c r="AL59" s="56">
        <f t="shared" si="12"/>
        <v>9</v>
      </c>
      <c r="AM59" s="56">
        <f t="shared" si="12"/>
        <v>12</v>
      </c>
      <c r="AN59" s="56">
        <f t="shared" si="12"/>
        <v>15</v>
      </c>
      <c r="AO59" s="56">
        <f t="shared" si="12"/>
        <v>18</v>
      </c>
      <c r="AP59" s="56">
        <f t="shared" si="12"/>
        <v>22</v>
      </c>
      <c r="AQ59" s="56">
        <f t="shared" si="12"/>
        <v>11</v>
      </c>
      <c r="AR59" s="56">
        <f t="shared" si="12"/>
        <v>8</v>
      </c>
      <c r="AS59" s="56">
        <f t="shared" si="12"/>
        <v>16</v>
      </c>
      <c r="AT59" s="56">
        <f t="shared" si="12"/>
        <v>10</v>
      </c>
      <c r="AU59" s="56">
        <f t="shared" si="12"/>
        <v>9</v>
      </c>
      <c r="AV59" s="56">
        <f t="shared" si="12"/>
        <v>17</v>
      </c>
      <c r="AW59" s="56">
        <f t="shared" si="12"/>
        <v>12</v>
      </c>
      <c r="AX59" s="56">
        <f t="shared" si="12"/>
        <v>20</v>
      </c>
      <c r="AY59" s="56">
        <f t="shared" si="12"/>
        <v>8</v>
      </c>
      <c r="AZ59" s="56">
        <f t="shared" si="12"/>
        <v>21</v>
      </c>
      <c r="BA59" s="56">
        <f t="shared" si="12"/>
        <v>14</v>
      </c>
      <c r="BB59" s="56">
        <f t="shared" si="12"/>
        <v>21</v>
      </c>
      <c r="BC59" s="56">
        <f t="shared" si="12"/>
        <v>16</v>
      </c>
      <c r="BD59" s="56">
        <f t="shared" si="12"/>
        <v>19</v>
      </c>
      <c r="BE59" s="56">
        <f t="shared" si="12"/>
        <v>10</v>
      </c>
      <c r="BF59" s="56">
        <f t="shared" si="12"/>
        <v>13</v>
      </c>
      <c r="BG59" s="56">
        <f t="shared" si="12"/>
        <v>16</v>
      </c>
      <c r="BH59" s="56">
        <f t="shared" si="12"/>
        <v>22</v>
      </c>
      <c r="BI59" s="56">
        <f t="shared" si="12"/>
        <v>12</v>
      </c>
      <c r="BJ59" s="56">
        <f t="shared" si="12"/>
        <v>11</v>
      </c>
      <c r="BK59" s="56">
        <f t="shared" si="12"/>
        <v>7</v>
      </c>
      <c r="BL59" s="56">
        <f t="shared" si="12"/>
        <v>21</v>
      </c>
      <c r="BM59" s="56">
        <f t="shared" si="12"/>
        <v>13</v>
      </c>
      <c r="BN59" s="56">
        <f t="shared" si="12"/>
        <v>16</v>
      </c>
      <c r="BO59" s="56">
        <f t="shared" si="12"/>
        <v>19</v>
      </c>
      <c r="BP59" s="56">
        <f t="shared" si="12"/>
        <v>17</v>
      </c>
      <c r="BQ59" s="56">
        <f t="shared" si="12"/>
        <v>17</v>
      </c>
      <c r="BR59" s="56">
        <f t="shared" si="12"/>
        <v>25</v>
      </c>
      <c r="BS59" s="56">
        <f t="shared" si="12"/>
        <v>25</v>
      </c>
      <c r="BT59" s="56">
        <f t="shared" si="12"/>
        <v>13</v>
      </c>
      <c r="BU59" s="56">
        <f t="shared" si="12"/>
        <v>22</v>
      </c>
      <c r="BV59" s="56">
        <f t="shared" si="12"/>
        <v>9</v>
      </c>
      <c r="BW59" s="56">
        <f t="shared" si="12"/>
        <v>16</v>
      </c>
      <c r="BX59" s="56">
        <f t="shared" si="12"/>
        <v>15</v>
      </c>
      <c r="BY59" s="56">
        <f t="shared" si="12"/>
        <v>17</v>
      </c>
      <c r="BZ59" s="56">
        <f t="shared" si="12"/>
        <v>17</v>
      </c>
      <c r="CA59" s="56">
        <f t="shared" si="12"/>
        <v>20</v>
      </c>
      <c r="CB59" s="56">
        <f t="shared" si="12"/>
        <v>16</v>
      </c>
      <c r="CC59" s="56">
        <f t="shared" si="12"/>
        <v>15</v>
      </c>
      <c r="CD59" s="56">
        <f t="shared" si="12"/>
        <v>15</v>
      </c>
      <c r="CE59" s="56">
        <f t="shared" si="12"/>
        <v>21</v>
      </c>
      <c r="CF59" s="56">
        <f t="shared" si="12"/>
        <v>24</v>
      </c>
      <c r="CG59" s="56">
        <f t="shared" si="12"/>
        <v>14</v>
      </c>
      <c r="CH59" s="56">
        <f t="shared" si="12"/>
        <v>14</v>
      </c>
      <c r="CI59" s="56">
        <f t="shared" si="12"/>
        <v>16</v>
      </c>
      <c r="CJ59" s="56">
        <f t="shared" si="12"/>
        <v>8</v>
      </c>
      <c r="CK59" s="56">
        <f t="shared" si="12"/>
        <v>2</v>
      </c>
      <c r="CL59" s="56">
        <f t="shared" ref="CL59:CQ59" si="13">SUM(CL53:CL58)</f>
        <v>9</v>
      </c>
      <c r="CM59" s="56">
        <f t="shared" si="13"/>
        <v>13</v>
      </c>
      <c r="CN59" s="56">
        <f t="shared" si="13"/>
        <v>11</v>
      </c>
      <c r="CO59" s="56">
        <f t="shared" si="13"/>
        <v>21</v>
      </c>
      <c r="CP59" s="56">
        <f t="shared" si="13"/>
        <v>13</v>
      </c>
      <c r="CQ59" s="56">
        <f t="shared" si="13"/>
        <v>13</v>
      </c>
      <c r="CR59" s="15"/>
      <c r="CS59" s="103">
        <f t="shared" si="1"/>
        <v>16.262499999999999</v>
      </c>
      <c r="CT59" s="103">
        <f t="shared" si="2"/>
        <v>5.5019990613308964</v>
      </c>
      <c r="CU59" s="109">
        <f t="shared" si="11"/>
        <v>0.54208333333333336</v>
      </c>
    </row>
    <row r="60" spans="1:99" x14ac:dyDescent="0.25">
      <c r="D60" s="8"/>
      <c r="O60" s="26"/>
      <c r="P60" s="28"/>
      <c r="Q60" s="28"/>
      <c r="R60" s="28"/>
      <c r="S60" s="28"/>
      <c r="T60" s="28"/>
      <c r="U60" s="28"/>
      <c r="V60" s="27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15"/>
    </row>
    <row r="61" spans="1:99" x14ac:dyDescent="0.25">
      <c r="A61">
        <f>+E67</f>
        <v>6</v>
      </c>
      <c r="D61" s="8"/>
      <c r="F61" s="3" t="s">
        <v>18</v>
      </c>
      <c r="O61" s="26"/>
      <c r="P61" s="28"/>
      <c r="Q61" s="28"/>
      <c r="R61" s="28"/>
      <c r="S61" s="28"/>
      <c r="T61" s="28"/>
      <c r="U61" s="28"/>
      <c r="V61" s="27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15"/>
    </row>
    <row r="62" spans="1:99" x14ac:dyDescent="0.25">
      <c r="D62" s="8"/>
      <c r="E62" s="8">
        <v>1</v>
      </c>
      <c r="F62" s="4" t="s">
        <v>36</v>
      </c>
      <c r="O62" s="26">
        <v>5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8">
        <v>0</v>
      </c>
      <c r="AC62" s="28">
        <v>0</v>
      </c>
      <c r="AD62" s="28">
        <v>0</v>
      </c>
      <c r="AE62" s="28">
        <v>0</v>
      </c>
      <c r="AF62" s="28">
        <v>0</v>
      </c>
      <c r="AG62" s="28">
        <v>0</v>
      </c>
      <c r="AH62" s="28">
        <v>0</v>
      </c>
      <c r="AI62" s="28">
        <v>0</v>
      </c>
      <c r="AJ62" s="28">
        <v>0</v>
      </c>
      <c r="AK62" s="28">
        <v>0</v>
      </c>
      <c r="AL62" s="28">
        <v>0</v>
      </c>
      <c r="AM62" s="28">
        <v>0</v>
      </c>
      <c r="AN62" s="28">
        <v>0</v>
      </c>
      <c r="AO62" s="28">
        <v>0</v>
      </c>
      <c r="AP62" s="28">
        <v>0</v>
      </c>
      <c r="AQ62" s="28">
        <v>0</v>
      </c>
      <c r="AR62" s="28">
        <v>0</v>
      </c>
      <c r="AS62" s="28">
        <v>0</v>
      </c>
      <c r="AT62" s="28">
        <v>0</v>
      </c>
      <c r="AU62" s="28">
        <v>0</v>
      </c>
      <c r="AV62" s="28">
        <v>0</v>
      </c>
      <c r="AW62" s="28">
        <v>0</v>
      </c>
      <c r="AX62" s="28">
        <v>0</v>
      </c>
      <c r="AY62" s="28">
        <v>0</v>
      </c>
      <c r="AZ62" s="28">
        <v>0</v>
      </c>
      <c r="BA62" s="28">
        <v>0</v>
      </c>
      <c r="BB62" s="28">
        <v>0</v>
      </c>
      <c r="BC62" s="28">
        <v>0</v>
      </c>
      <c r="BD62" s="28">
        <v>0</v>
      </c>
      <c r="BE62" s="28">
        <v>0</v>
      </c>
      <c r="BF62" s="28">
        <v>0</v>
      </c>
      <c r="BG62" s="28">
        <v>0</v>
      </c>
      <c r="BH62" s="28">
        <v>0</v>
      </c>
      <c r="BI62" s="28">
        <v>0</v>
      </c>
      <c r="BJ62" s="28">
        <v>0</v>
      </c>
      <c r="BK62" s="28">
        <v>0</v>
      </c>
      <c r="BL62" s="28">
        <v>0</v>
      </c>
      <c r="BM62" s="28">
        <v>0</v>
      </c>
      <c r="BN62" s="28">
        <v>0</v>
      </c>
      <c r="BO62" s="28">
        <v>0</v>
      </c>
      <c r="BP62" s="28">
        <v>0</v>
      </c>
      <c r="BQ62" s="28">
        <v>0</v>
      </c>
      <c r="BR62" s="28">
        <v>0</v>
      </c>
      <c r="BS62" s="28">
        <v>0</v>
      </c>
      <c r="BT62" s="28">
        <v>0</v>
      </c>
      <c r="BU62" s="28">
        <v>0</v>
      </c>
      <c r="BV62" s="28">
        <v>0</v>
      </c>
      <c r="BW62" s="28">
        <v>0</v>
      </c>
      <c r="BX62" s="28">
        <v>0</v>
      </c>
      <c r="BY62" s="28">
        <v>0</v>
      </c>
      <c r="BZ62" s="28">
        <v>0</v>
      </c>
      <c r="CA62" s="28">
        <v>0</v>
      </c>
      <c r="CB62" s="28">
        <v>0</v>
      </c>
      <c r="CC62" s="28">
        <v>0</v>
      </c>
      <c r="CD62" s="28">
        <v>0</v>
      </c>
      <c r="CE62" s="28">
        <v>0</v>
      </c>
      <c r="CF62" s="28">
        <v>0</v>
      </c>
      <c r="CG62" s="28">
        <v>0</v>
      </c>
      <c r="CH62" s="28">
        <v>0</v>
      </c>
      <c r="CI62" s="28">
        <v>0</v>
      </c>
      <c r="CJ62" s="28">
        <v>0</v>
      </c>
      <c r="CK62" s="28">
        <v>0</v>
      </c>
      <c r="CL62" s="28">
        <v>0</v>
      </c>
      <c r="CM62" s="28">
        <v>0</v>
      </c>
      <c r="CN62" s="28">
        <v>0</v>
      </c>
      <c r="CO62" s="28">
        <v>0</v>
      </c>
      <c r="CP62" s="28">
        <v>0</v>
      </c>
      <c r="CQ62" s="28">
        <v>0</v>
      </c>
      <c r="CR62" s="15"/>
      <c r="CS62" s="103">
        <f t="shared" si="1"/>
        <v>0</v>
      </c>
      <c r="CT62" s="103">
        <f t="shared" si="2"/>
        <v>0</v>
      </c>
    </row>
    <row r="63" spans="1:99" x14ac:dyDescent="0.25">
      <c r="C63" s="9"/>
      <c r="D63" s="8"/>
      <c r="E63" s="8">
        <v>2</v>
      </c>
      <c r="F63" t="s">
        <v>138</v>
      </c>
      <c r="O63" s="26">
        <v>5</v>
      </c>
      <c r="P63" s="28">
        <v>0</v>
      </c>
      <c r="Q63" s="28">
        <v>0</v>
      </c>
      <c r="R63" s="28">
        <v>0</v>
      </c>
      <c r="S63" s="28">
        <v>0</v>
      </c>
      <c r="T63" s="28">
        <v>5</v>
      </c>
      <c r="U63" s="28">
        <v>5</v>
      </c>
      <c r="V63" s="28">
        <v>0</v>
      </c>
      <c r="W63" s="28">
        <v>0</v>
      </c>
      <c r="X63" s="28">
        <v>0</v>
      </c>
      <c r="Y63" s="28">
        <v>0</v>
      </c>
      <c r="Z63" s="28">
        <v>4</v>
      </c>
      <c r="AA63" s="28">
        <v>1</v>
      </c>
      <c r="AB63" s="28">
        <v>5</v>
      </c>
      <c r="AC63" s="28">
        <v>5</v>
      </c>
      <c r="AD63" s="28">
        <v>1</v>
      </c>
      <c r="AE63" s="28">
        <v>5</v>
      </c>
      <c r="AF63" s="28">
        <v>5</v>
      </c>
      <c r="AG63" s="28">
        <v>5</v>
      </c>
      <c r="AH63" s="28">
        <v>4</v>
      </c>
      <c r="AI63" s="28">
        <v>0</v>
      </c>
      <c r="AJ63" s="28">
        <v>4</v>
      </c>
      <c r="AK63" s="28">
        <v>0</v>
      </c>
      <c r="AL63" s="28">
        <v>0</v>
      </c>
      <c r="AM63" s="28">
        <v>0</v>
      </c>
      <c r="AN63" s="28">
        <v>0</v>
      </c>
      <c r="AO63" s="28">
        <v>1</v>
      </c>
      <c r="AP63" s="28">
        <v>2</v>
      </c>
      <c r="AQ63" s="28">
        <v>0</v>
      </c>
      <c r="AR63" s="28">
        <v>0</v>
      </c>
      <c r="AS63" s="28">
        <v>0</v>
      </c>
      <c r="AT63" s="28">
        <v>0</v>
      </c>
      <c r="AU63" s="28">
        <v>0</v>
      </c>
      <c r="AV63" s="28">
        <v>2</v>
      </c>
      <c r="AW63" s="28">
        <v>2</v>
      </c>
      <c r="AX63" s="28">
        <v>2</v>
      </c>
      <c r="AY63" s="28">
        <v>0</v>
      </c>
      <c r="AZ63" s="28">
        <v>2</v>
      </c>
      <c r="BA63" s="28">
        <v>0</v>
      </c>
      <c r="BB63" s="28">
        <v>4</v>
      </c>
      <c r="BC63" s="28">
        <v>0</v>
      </c>
      <c r="BD63" s="28">
        <v>0</v>
      </c>
      <c r="BE63" s="28">
        <v>0</v>
      </c>
      <c r="BF63" s="28">
        <v>0</v>
      </c>
      <c r="BG63" s="28">
        <v>4</v>
      </c>
      <c r="BH63" s="28">
        <v>4</v>
      </c>
      <c r="BI63" s="28">
        <v>0</v>
      </c>
      <c r="BJ63" s="28">
        <v>0</v>
      </c>
      <c r="BK63" s="28">
        <v>0</v>
      </c>
      <c r="BL63" s="28">
        <v>0</v>
      </c>
      <c r="BM63" s="28">
        <v>0</v>
      </c>
      <c r="BN63" s="28">
        <v>0</v>
      </c>
      <c r="BO63" s="28">
        <v>2</v>
      </c>
      <c r="BP63" s="28">
        <v>3</v>
      </c>
      <c r="BQ63" s="28">
        <v>4</v>
      </c>
      <c r="BR63" s="28">
        <v>5</v>
      </c>
      <c r="BS63" s="28">
        <v>5</v>
      </c>
      <c r="BT63" s="28">
        <v>3</v>
      </c>
      <c r="BU63" s="28">
        <v>5</v>
      </c>
      <c r="BV63" s="28">
        <v>1</v>
      </c>
      <c r="BW63" s="28">
        <v>5</v>
      </c>
      <c r="BX63" s="28">
        <v>3</v>
      </c>
      <c r="BY63" s="28">
        <v>3</v>
      </c>
      <c r="BZ63" s="28">
        <v>4</v>
      </c>
      <c r="CA63" s="28">
        <v>4</v>
      </c>
      <c r="CB63" s="28">
        <v>3</v>
      </c>
      <c r="CC63" s="28">
        <v>0</v>
      </c>
      <c r="CD63" s="28">
        <v>0</v>
      </c>
      <c r="CE63" s="28">
        <v>4</v>
      </c>
      <c r="CF63" s="28">
        <v>4</v>
      </c>
      <c r="CG63" s="28">
        <v>0</v>
      </c>
      <c r="CH63" s="28">
        <v>0</v>
      </c>
      <c r="CI63" s="28">
        <v>2</v>
      </c>
      <c r="CJ63" s="28">
        <v>3</v>
      </c>
      <c r="CK63" s="28">
        <v>1</v>
      </c>
      <c r="CL63" s="28">
        <v>3</v>
      </c>
      <c r="CM63" s="28">
        <v>4</v>
      </c>
      <c r="CN63" s="28">
        <v>0</v>
      </c>
      <c r="CO63" s="28">
        <v>5</v>
      </c>
      <c r="CP63" s="28">
        <v>3</v>
      </c>
      <c r="CQ63" s="28">
        <v>3</v>
      </c>
      <c r="CR63" s="15"/>
      <c r="CS63" s="103">
        <f t="shared" si="1"/>
        <v>1.925</v>
      </c>
      <c r="CT63" s="103">
        <f t="shared" si="2"/>
        <v>1.9794833746156462</v>
      </c>
      <c r="CU63" s="109">
        <f t="shared" ref="CU63:CU68" si="14">+CS63/O63</f>
        <v>0.38500000000000001</v>
      </c>
    </row>
    <row r="64" spans="1:99" x14ac:dyDescent="0.25">
      <c r="C64" s="9"/>
      <c r="D64" s="8"/>
      <c r="E64" s="8">
        <v>3</v>
      </c>
      <c r="F64" t="s">
        <v>139</v>
      </c>
      <c r="O64" s="26">
        <v>5</v>
      </c>
      <c r="P64" s="28">
        <v>4</v>
      </c>
      <c r="Q64" s="28">
        <v>4</v>
      </c>
      <c r="R64" s="28">
        <v>4</v>
      </c>
      <c r="S64" s="28">
        <v>4</v>
      </c>
      <c r="T64" s="28">
        <v>4</v>
      </c>
      <c r="U64" s="28">
        <v>4</v>
      </c>
      <c r="V64" s="28">
        <v>0</v>
      </c>
      <c r="W64" s="28">
        <v>4</v>
      </c>
      <c r="X64" s="28">
        <v>4</v>
      </c>
      <c r="Y64" s="28">
        <v>4</v>
      </c>
      <c r="Z64" s="28">
        <v>4</v>
      </c>
      <c r="AA64" s="28">
        <v>0</v>
      </c>
      <c r="AB64" s="28">
        <v>5</v>
      </c>
      <c r="AC64" s="28">
        <v>4</v>
      </c>
      <c r="AD64" s="28">
        <v>3</v>
      </c>
      <c r="AE64" s="28">
        <v>5</v>
      </c>
      <c r="AF64" s="28">
        <v>3</v>
      </c>
      <c r="AG64" s="28">
        <v>4</v>
      </c>
      <c r="AH64" s="28">
        <v>1</v>
      </c>
      <c r="AI64" s="28">
        <v>0</v>
      </c>
      <c r="AJ64" s="28">
        <v>4</v>
      </c>
      <c r="AK64" s="28">
        <v>0</v>
      </c>
      <c r="AL64" s="28">
        <v>0</v>
      </c>
      <c r="AM64" s="28">
        <v>1</v>
      </c>
      <c r="AN64" s="28">
        <v>3</v>
      </c>
      <c r="AO64" s="28">
        <v>4</v>
      </c>
      <c r="AP64" s="28">
        <v>5</v>
      </c>
      <c r="AQ64" s="28">
        <v>0</v>
      </c>
      <c r="AR64" s="28">
        <v>0</v>
      </c>
      <c r="AS64" s="28">
        <v>0</v>
      </c>
      <c r="AT64" s="28">
        <v>0</v>
      </c>
      <c r="AU64" s="28">
        <v>0</v>
      </c>
      <c r="AV64" s="28">
        <v>5</v>
      </c>
      <c r="AW64" s="28">
        <v>4</v>
      </c>
      <c r="AX64" s="28">
        <v>5</v>
      </c>
      <c r="AY64" s="28">
        <v>0</v>
      </c>
      <c r="AZ64" s="28">
        <v>5</v>
      </c>
      <c r="BA64" s="28">
        <v>3</v>
      </c>
      <c r="BB64" s="28">
        <v>3</v>
      </c>
      <c r="BC64" s="28">
        <v>0</v>
      </c>
      <c r="BD64" s="28">
        <v>0</v>
      </c>
      <c r="BE64" s="28">
        <v>2</v>
      </c>
      <c r="BF64" s="28">
        <v>1</v>
      </c>
      <c r="BG64" s="28">
        <v>4</v>
      </c>
      <c r="BH64" s="28">
        <v>4</v>
      </c>
      <c r="BI64" s="28">
        <v>4</v>
      </c>
      <c r="BJ64" s="28">
        <v>0</v>
      </c>
      <c r="BK64" s="28">
        <v>0</v>
      </c>
      <c r="BL64" s="28">
        <v>3</v>
      </c>
      <c r="BM64" s="28">
        <v>2</v>
      </c>
      <c r="BN64" s="28">
        <v>0</v>
      </c>
      <c r="BO64" s="28">
        <v>4</v>
      </c>
      <c r="BP64" s="28">
        <v>0</v>
      </c>
      <c r="BQ64" s="28">
        <v>3</v>
      </c>
      <c r="BR64" s="28">
        <v>4</v>
      </c>
      <c r="BS64" s="28">
        <v>5</v>
      </c>
      <c r="BT64" s="28">
        <v>1</v>
      </c>
      <c r="BU64" s="28">
        <v>4</v>
      </c>
      <c r="BV64" s="28">
        <v>1</v>
      </c>
      <c r="BW64" s="28">
        <v>2</v>
      </c>
      <c r="BX64" s="28">
        <v>1</v>
      </c>
      <c r="BY64" s="28">
        <v>1</v>
      </c>
      <c r="BZ64" s="28">
        <v>1</v>
      </c>
      <c r="CA64" s="28">
        <v>1</v>
      </c>
      <c r="CB64" s="28">
        <v>0</v>
      </c>
      <c r="CC64" s="28">
        <v>0</v>
      </c>
      <c r="CD64" s="28">
        <v>0</v>
      </c>
      <c r="CE64" s="28">
        <v>4</v>
      </c>
      <c r="CF64" s="28">
        <v>4</v>
      </c>
      <c r="CG64" s="28">
        <v>2</v>
      </c>
      <c r="CH64" s="28">
        <v>2</v>
      </c>
      <c r="CI64" s="28">
        <v>5</v>
      </c>
      <c r="CJ64" s="28">
        <v>3</v>
      </c>
      <c r="CK64" s="28">
        <v>0</v>
      </c>
      <c r="CL64" s="28">
        <v>3</v>
      </c>
      <c r="CM64" s="28">
        <v>2</v>
      </c>
      <c r="CN64" s="28">
        <v>0</v>
      </c>
      <c r="CO64" s="28">
        <v>2</v>
      </c>
      <c r="CP64" s="28">
        <v>0</v>
      </c>
      <c r="CQ64" s="28">
        <v>0</v>
      </c>
      <c r="CR64" s="15"/>
      <c r="CS64" s="103">
        <f t="shared" si="1"/>
        <v>2.2749999999999999</v>
      </c>
      <c r="CT64" s="103">
        <f t="shared" si="2"/>
        <v>1.8553719474248658</v>
      </c>
      <c r="CU64" s="109">
        <f t="shared" si="14"/>
        <v>0.45499999999999996</v>
      </c>
    </row>
    <row r="65" spans="1:99" x14ac:dyDescent="0.25">
      <c r="C65" s="9"/>
      <c r="D65" s="8"/>
      <c r="E65" s="8">
        <v>4</v>
      </c>
      <c r="F65" t="s">
        <v>140</v>
      </c>
      <c r="O65" s="26">
        <v>5</v>
      </c>
      <c r="P65" s="28">
        <v>1</v>
      </c>
      <c r="Q65" s="28">
        <v>1</v>
      </c>
      <c r="R65" s="28">
        <v>1</v>
      </c>
      <c r="S65" s="28">
        <v>1</v>
      </c>
      <c r="T65" s="28">
        <v>2</v>
      </c>
      <c r="U65" s="28">
        <v>2</v>
      </c>
      <c r="V65" s="28">
        <v>0</v>
      </c>
      <c r="W65" s="28">
        <v>2</v>
      </c>
      <c r="X65" s="28">
        <v>1</v>
      </c>
      <c r="Y65" s="28">
        <v>1</v>
      </c>
      <c r="Z65" s="28">
        <v>3</v>
      </c>
      <c r="AA65" s="28">
        <v>0</v>
      </c>
      <c r="AB65" s="28">
        <v>3</v>
      </c>
      <c r="AC65" s="28">
        <v>4</v>
      </c>
      <c r="AD65" s="28">
        <v>3</v>
      </c>
      <c r="AE65" s="28">
        <v>4</v>
      </c>
      <c r="AF65" s="28">
        <v>4</v>
      </c>
      <c r="AG65" s="28">
        <v>3</v>
      </c>
      <c r="AH65" s="28">
        <v>1</v>
      </c>
      <c r="AI65" s="28">
        <v>0</v>
      </c>
      <c r="AJ65" s="28">
        <v>4</v>
      </c>
      <c r="AK65" s="28">
        <v>0</v>
      </c>
      <c r="AL65" s="28">
        <v>0</v>
      </c>
      <c r="AM65" s="28">
        <v>0</v>
      </c>
      <c r="AN65" s="28">
        <v>0</v>
      </c>
      <c r="AO65" s="28">
        <v>0</v>
      </c>
      <c r="AP65" s="28">
        <v>1</v>
      </c>
      <c r="AQ65" s="28">
        <v>0</v>
      </c>
      <c r="AR65" s="28">
        <v>0</v>
      </c>
      <c r="AS65" s="28">
        <v>0</v>
      </c>
      <c r="AT65" s="28">
        <v>0</v>
      </c>
      <c r="AU65" s="28">
        <v>0</v>
      </c>
      <c r="AV65" s="28">
        <v>3</v>
      </c>
      <c r="AW65" s="28">
        <v>4</v>
      </c>
      <c r="AX65" s="28">
        <v>4</v>
      </c>
      <c r="AY65" s="28">
        <v>0</v>
      </c>
      <c r="AZ65" s="28">
        <v>2</v>
      </c>
      <c r="BA65" s="28">
        <v>0</v>
      </c>
      <c r="BB65" s="28">
        <v>0</v>
      </c>
      <c r="BC65" s="28">
        <v>0</v>
      </c>
      <c r="BD65" s="28">
        <v>0</v>
      </c>
      <c r="BE65" s="28">
        <v>0</v>
      </c>
      <c r="BF65" s="28">
        <v>0</v>
      </c>
      <c r="BG65" s="28">
        <v>3</v>
      </c>
      <c r="BH65" s="28">
        <v>4</v>
      </c>
      <c r="BI65" s="28">
        <v>4</v>
      </c>
      <c r="BJ65" s="28">
        <v>0</v>
      </c>
      <c r="BK65" s="28">
        <v>0</v>
      </c>
      <c r="BL65" s="28">
        <v>0</v>
      </c>
      <c r="BM65" s="28">
        <v>0</v>
      </c>
      <c r="BN65" s="28">
        <v>0</v>
      </c>
      <c r="BO65" s="28">
        <v>0</v>
      </c>
      <c r="BP65" s="28">
        <v>4</v>
      </c>
      <c r="BQ65" s="28">
        <v>4</v>
      </c>
      <c r="BR65" s="28">
        <v>5</v>
      </c>
      <c r="BS65" s="28">
        <v>4</v>
      </c>
      <c r="BT65" s="28">
        <v>0</v>
      </c>
      <c r="BU65" s="28">
        <v>5</v>
      </c>
      <c r="BV65" s="28">
        <v>1</v>
      </c>
      <c r="BW65" s="28">
        <v>2</v>
      </c>
      <c r="BX65" s="28">
        <v>0</v>
      </c>
      <c r="BY65" s="28">
        <v>0</v>
      </c>
      <c r="BZ65" s="28">
        <v>0</v>
      </c>
      <c r="CA65" s="28">
        <v>0</v>
      </c>
      <c r="CB65" s="28">
        <v>0</v>
      </c>
      <c r="CC65" s="28">
        <v>0</v>
      </c>
      <c r="CD65" s="28">
        <v>0</v>
      </c>
      <c r="CE65" s="28">
        <v>0</v>
      </c>
      <c r="CF65" s="28">
        <v>4</v>
      </c>
      <c r="CG65" s="28">
        <v>0</v>
      </c>
      <c r="CH65" s="28">
        <v>0</v>
      </c>
      <c r="CI65" s="28">
        <v>4</v>
      </c>
      <c r="CJ65" s="28">
        <v>0</v>
      </c>
      <c r="CK65" s="28">
        <v>0</v>
      </c>
      <c r="CL65" s="28">
        <v>0</v>
      </c>
      <c r="CM65" s="28">
        <v>0</v>
      </c>
      <c r="CN65" s="28">
        <v>0</v>
      </c>
      <c r="CO65" s="28">
        <v>3</v>
      </c>
      <c r="CP65" s="28">
        <v>0</v>
      </c>
      <c r="CQ65" s="28">
        <v>0</v>
      </c>
      <c r="CR65" s="15"/>
      <c r="CS65" s="103">
        <f t="shared" si="1"/>
        <v>1.2749999999999999</v>
      </c>
      <c r="CT65" s="103">
        <f t="shared" si="2"/>
        <v>1.66858539343657</v>
      </c>
      <c r="CU65" s="109">
        <f t="shared" si="14"/>
        <v>0.255</v>
      </c>
    </row>
    <row r="66" spans="1:99" x14ac:dyDescent="0.25">
      <c r="D66" s="8"/>
      <c r="E66" s="8">
        <v>5</v>
      </c>
      <c r="F66" t="s">
        <v>20</v>
      </c>
      <c r="O66" s="26">
        <v>5</v>
      </c>
      <c r="P66" s="28">
        <v>0</v>
      </c>
      <c r="Q66" s="28">
        <v>0</v>
      </c>
      <c r="R66" s="28">
        <v>0</v>
      </c>
      <c r="S66" s="28">
        <v>0</v>
      </c>
      <c r="T66" s="28">
        <v>2</v>
      </c>
      <c r="U66" s="28">
        <v>2</v>
      </c>
      <c r="V66" s="28">
        <v>0</v>
      </c>
      <c r="W66" s="28">
        <v>2</v>
      </c>
      <c r="X66" s="28">
        <v>1</v>
      </c>
      <c r="Y66" s="28">
        <v>1</v>
      </c>
      <c r="Z66" s="28">
        <v>4</v>
      </c>
      <c r="AA66" s="28">
        <v>0</v>
      </c>
      <c r="AB66" s="28">
        <v>3</v>
      </c>
      <c r="AC66" s="28">
        <v>2</v>
      </c>
      <c r="AD66" s="28">
        <v>1</v>
      </c>
      <c r="AE66" s="28">
        <v>2</v>
      </c>
      <c r="AF66" s="28">
        <v>2</v>
      </c>
      <c r="AG66" s="28">
        <v>3</v>
      </c>
      <c r="AH66" s="28">
        <v>0</v>
      </c>
      <c r="AI66" s="28">
        <v>0</v>
      </c>
      <c r="AJ66" s="28">
        <v>0</v>
      </c>
      <c r="AK66" s="28">
        <v>0</v>
      </c>
      <c r="AL66" s="28">
        <v>0</v>
      </c>
      <c r="AM66" s="28">
        <v>0</v>
      </c>
      <c r="AN66" s="28">
        <v>2</v>
      </c>
      <c r="AO66" s="28">
        <v>0</v>
      </c>
      <c r="AP66" s="28">
        <v>0</v>
      </c>
      <c r="AQ66" s="28">
        <v>0</v>
      </c>
      <c r="AR66" s="28">
        <v>0</v>
      </c>
      <c r="AS66" s="28">
        <v>0</v>
      </c>
      <c r="AT66" s="28">
        <v>0</v>
      </c>
      <c r="AU66" s="28">
        <v>0</v>
      </c>
      <c r="AV66" s="28">
        <v>2</v>
      </c>
      <c r="AW66" s="28">
        <v>2</v>
      </c>
      <c r="AX66" s="28">
        <v>1</v>
      </c>
      <c r="AY66" s="28">
        <v>0</v>
      </c>
      <c r="AZ66" s="28">
        <v>0</v>
      </c>
      <c r="BA66" s="28">
        <v>0</v>
      </c>
      <c r="BB66" s="28">
        <v>3</v>
      </c>
      <c r="BC66" s="28">
        <v>0</v>
      </c>
      <c r="BD66" s="28">
        <v>0</v>
      </c>
      <c r="BE66" s="28">
        <v>0</v>
      </c>
      <c r="BF66" s="28">
        <v>0</v>
      </c>
      <c r="BG66" s="28">
        <v>0</v>
      </c>
      <c r="BH66" s="28">
        <v>0</v>
      </c>
      <c r="BI66" s="28">
        <v>0</v>
      </c>
      <c r="BJ66" s="28">
        <v>0</v>
      </c>
      <c r="BK66" s="28">
        <v>0</v>
      </c>
      <c r="BL66" s="28">
        <v>0</v>
      </c>
      <c r="BM66" s="28">
        <v>0</v>
      </c>
      <c r="BN66" s="28">
        <v>0</v>
      </c>
      <c r="BO66" s="28">
        <v>0</v>
      </c>
      <c r="BP66" s="28">
        <v>0</v>
      </c>
      <c r="BQ66" s="28">
        <v>0</v>
      </c>
      <c r="BR66" s="28">
        <v>4</v>
      </c>
      <c r="BS66" s="28">
        <v>4</v>
      </c>
      <c r="BT66" s="28">
        <v>0</v>
      </c>
      <c r="BU66" s="28">
        <v>4</v>
      </c>
      <c r="BV66" s="28">
        <v>0</v>
      </c>
      <c r="BW66" s="28">
        <v>2</v>
      </c>
      <c r="BX66" s="28">
        <v>0</v>
      </c>
      <c r="BY66" s="28">
        <v>0</v>
      </c>
      <c r="BZ66" s="28">
        <v>0</v>
      </c>
      <c r="CA66" s="28">
        <v>0</v>
      </c>
      <c r="CB66" s="28">
        <v>0</v>
      </c>
      <c r="CC66" s="28">
        <v>0</v>
      </c>
      <c r="CD66" s="28">
        <v>0</v>
      </c>
      <c r="CE66" s="28">
        <v>0</v>
      </c>
      <c r="CF66" s="28">
        <v>1</v>
      </c>
      <c r="CG66" s="28">
        <v>0</v>
      </c>
      <c r="CH66" s="28">
        <v>0</v>
      </c>
      <c r="CI66" s="28">
        <v>1</v>
      </c>
      <c r="CJ66" s="28">
        <v>0</v>
      </c>
      <c r="CK66" s="28">
        <v>0</v>
      </c>
      <c r="CL66" s="28">
        <v>1</v>
      </c>
      <c r="CM66" s="28">
        <v>0</v>
      </c>
      <c r="CN66" s="28">
        <v>0</v>
      </c>
      <c r="CO66" s="28">
        <v>0</v>
      </c>
      <c r="CP66" s="28">
        <v>0</v>
      </c>
      <c r="CQ66" s="28">
        <v>0</v>
      </c>
      <c r="CR66" s="15"/>
      <c r="CS66" s="103">
        <f t="shared" si="1"/>
        <v>0.65</v>
      </c>
      <c r="CT66" s="103">
        <f t="shared" si="2"/>
        <v>1.1484717418256978</v>
      </c>
      <c r="CU66" s="109">
        <f t="shared" si="14"/>
        <v>0.13</v>
      </c>
    </row>
    <row r="67" spans="1:99" ht="15.75" thickBot="1" x14ac:dyDescent="0.3">
      <c r="C67" s="9"/>
      <c r="D67" s="8"/>
      <c r="E67" s="8">
        <v>6</v>
      </c>
      <c r="F67" s="8" t="s">
        <v>142</v>
      </c>
      <c r="O67" s="26">
        <v>5</v>
      </c>
      <c r="P67" s="28">
        <v>0</v>
      </c>
      <c r="Q67" s="28">
        <v>0</v>
      </c>
      <c r="R67" s="28">
        <v>0</v>
      </c>
      <c r="S67" s="28">
        <v>0</v>
      </c>
      <c r="T67" s="28">
        <v>2</v>
      </c>
      <c r="U67" s="28">
        <v>2</v>
      </c>
      <c r="V67" s="28">
        <v>0</v>
      </c>
      <c r="W67" s="28">
        <v>2</v>
      </c>
      <c r="X67" s="28">
        <v>0</v>
      </c>
      <c r="Y67" s="28">
        <v>1</v>
      </c>
      <c r="Z67" s="28">
        <v>0</v>
      </c>
      <c r="AA67" s="28">
        <v>0</v>
      </c>
      <c r="AB67" s="28">
        <v>3</v>
      </c>
      <c r="AC67" s="28">
        <v>3</v>
      </c>
      <c r="AD67" s="28">
        <v>0</v>
      </c>
      <c r="AE67" s="28">
        <v>3</v>
      </c>
      <c r="AF67" s="28">
        <v>1</v>
      </c>
      <c r="AG67" s="28">
        <v>2</v>
      </c>
      <c r="AH67" s="28">
        <v>0</v>
      </c>
      <c r="AI67" s="28">
        <v>0</v>
      </c>
      <c r="AJ67" s="28">
        <v>0</v>
      </c>
      <c r="AK67" s="28">
        <v>0</v>
      </c>
      <c r="AL67" s="28">
        <v>0</v>
      </c>
      <c r="AM67" s="28">
        <v>0</v>
      </c>
      <c r="AN67" s="28">
        <v>0</v>
      </c>
      <c r="AO67" s="28">
        <v>2</v>
      </c>
      <c r="AP67" s="28">
        <v>3</v>
      </c>
      <c r="AQ67" s="28">
        <v>0</v>
      </c>
      <c r="AR67" s="28">
        <v>0</v>
      </c>
      <c r="AS67" s="28">
        <v>0</v>
      </c>
      <c r="AT67" s="28">
        <v>0</v>
      </c>
      <c r="AU67" s="28">
        <v>0</v>
      </c>
      <c r="AV67" s="28">
        <v>2</v>
      </c>
      <c r="AW67" s="28">
        <v>0</v>
      </c>
      <c r="AX67" s="28">
        <v>2</v>
      </c>
      <c r="AY67" s="28">
        <v>0</v>
      </c>
      <c r="AZ67" s="28">
        <v>1</v>
      </c>
      <c r="BA67" s="28">
        <v>0</v>
      </c>
      <c r="BB67" s="28">
        <v>3</v>
      </c>
      <c r="BC67" s="28">
        <v>0</v>
      </c>
      <c r="BD67" s="28">
        <v>0</v>
      </c>
      <c r="BE67" s="28">
        <v>0</v>
      </c>
      <c r="BF67" s="28">
        <v>0</v>
      </c>
      <c r="BG67" s="28">
        <v>2</v>
      </c>
      <c r="BH67" s="28">
        <v>3</v>
      </c>
      <c r="BI67" s="28">
        <v>0</v>
      </c>
      <c r="BJ67" s="28">
        <v>0</v>
      </c>
      <c r="BK67" s="28">
        <v>0</v>
      </c>
      <c r="BL67" s="28">
        <v>3</v>
      </c>
      <c r="BM67" s="28">
        <v>2</v>
      </c>
      <c r="BN67" s="28">
        <v>0</v>
      </c>
      <c r="BO67" s="28">
        <v>2</v>
      </c>
      <c r="BP67" s="28">
        <v>0</v>
      </c>
      <c r="BQ67" s="28">
        <v>0</v>
      </c>
      <c r="BR67" s="28">
        <v>0</v>
      </c>
      <c r="BS67" s="28">
        <v>0</v>
      </c>
      <c r="BT67" s="28">
        <v>0</v>
      </c>
      <c r="BU67" s="28">
        <v>0</v>
      </c>
      <c r="BV67" s="28">
        <v>0</v>
      </c>
      <c r="BW67" s="28">
        <v>0</v>
      </c>
      <c r="BX67" s="28">
        <v>0</v>
      </c>
      <c r="BY67" s="28">
        <v>0</v>
      </c>
      <c r="BZ67" s="28">
        <v>0</v>
      </c>
      <c r="CA67" s="28">
        <v>0</v>
      </c>
      <c r="CB67" s="28">
        <v>0</v>
      </c>
      <c r="CC67" s="28">
        <v>0</v>
      </c>
      <c r="CD67" s="28">
        <v>0</v>
      </c>
      <c r="CE67" s="28">
        <v>0</v>
      </c>
      <c r="CF67" s="28">
        <v>1</v>
      </c>
      <c r="CG67" s="28">
        <v>3</v>
      </c>
      <c r="CH67" s="28">
        <v>3</v>
      </c>
      <c r="CI67" s="28">
        <v>2</v>
      </c>
      <c r="CJ67" s="28">
        <v>1</v>
      </c>
      <c r="CK67" s="28">
        <v>0</v>
      </c>
      <c r="CL67" s="28">
        <v>1</v>
      </c>
      <c r="CM67" s="28">
        <v>3</v>
      </c>
      <c r="CN67" s="28">
        <v>0</v>
      </c>
      <c r="CO67" s="28">
        <v>3</v>
      </c>
      <c r="CP67" s="28">
        <v>1</v>
      </c>
      <c r="CQ67" s="28">
        <v>1</v>
      </c>
      <c r="CR67" s="15"/>
      <c r="CS67" s="103">
        <f t="shared" si="1"/>
        <v>0.78749999999999998</v>
      </c>
      <c r="CT67" s="103">
        <f t="shared" si="2"/>
        <v>1.1328663098306733</v>
      </c>
      <c r="CU67" s="109">
        <f t="shared" si="14"/>
        <v>0.1575</v>
      </c>
    </row>
    <row r="68" spans="1:99" ht="15.75" thickBot="1" x14ac:dyDescent="0.3">
      <c r="D68" s="8"/>
      <c r="F68" s="53" t="s">
        <v>55</v>
      </c>
      <c r="G68" s="54"/>
      <c r="H68" s="54"/>
      <c r="I68" s="54"/>
      <c r="J68" s="54"/>
      <c r="K68" s="54"/>
      <c r="L68" s="54"/>
      <c r="M68" s="54"/>
      <c r="N68" s="55"/>
      <c r="O68" s="56">
        <f>SUM(O62:O67)</f>
        <v>30</v>
      </c>
      <c r="P68" s="56">
        <f t="shared" ref="P68:CK68" si="15">SUM(P62:P67)</f>
        <v>5</v>
      </c>
      <c r="Q68" s="56">
        <f t="shared" si="15"/>
        <v>5</v>
      </c>
      <c r="R68" s="56">
        <f t="shared" si="15"/>
        <v>5</v>
      </c>
      <c r="S68" s="56">
        <f t="shared" si="15"/>
        <v>5</v>
      </c>
      <c r="T68" s="56">
        <f t="shared" si="15"/>
        <v>15</v>
      </c>
      <c r="U68" s="56">
        <f t="shared" si="15"/>
        <v>15</v>
      </c>
      <c r="V68" s="56">
        <f t="shared" si="15"/>
        <v>0</v>
      </c>
      <c r="W68" s="56">
        <f t="shared" si="15"/>
        <v>10</v>
      </c>
      <c r="X68" s="56">
        <f t="shared" si="15"/>
        <v>6</v>
      </c>
      <c r="Y68" s="56">
        <f t="shared" si="15"/>
        <v>7</v>
      </c>
      <c r="Z68" s="56">
        <f t="shared" si="15"/>
        <v>15</v>
      </c>
      <c r="AA68" s="56">
        <f t="shared" si="15"/>
        <v>1</v>
      </c>
      <c r="AB68" s="56">
        <f t="shared" si="15"/>
        <v>19</v>
      </c>
      <c r="AC68" s="56">
        <f t="shared" si="15"/>
        <v>18</v>
      </c>
      <c r="AD68" s="56">
        <f t="shared" si="15"/>
        <v>8</v>
      </c>
      <c r="AE68" s="56">
        <f t="shared" si="15"/>
        <v>19</v>
      </c>
      <c r="AF68" s="56">
        <f t="shared" si="15"/>
        <v>15</v>
      </c>
      <c r="AG68" s="56">
        <f t="shared" si="15"/>
        <v>17</v>
      </c>
      <c r="AH68" s="56">
        <f t="shared" si="15"/>
        <v>6</v>
      </c>
      <c r="AI68" s="56">
        <f t="shared" si="15"/>
        <v>0</v>
      </c>
      <c r="AJ68" s="56">
        <f t="shared" si="15"/>
        <v>12</v>
      </c>
      <c r="AK68" s="56">
        <f t="shared" si="15"/>
        <v>0</v>
      </c>
      <c r="AL68" s="56">
        <f t="shared" si="15"/>
        <v>0</v>
      </c>
      <c r="AM68" s="56">
        <f t="shared" si="15"/>
        <v>1</v>
      </c>
      <c r="AN68" s="56">
        <f t="shared" si="15"/>
        <v>5</v>
      </c>
      <c r="AO68" s="56">
        <f t="shared" si="15"/>
        <v>7</v>
      </c>
      <c r="AP68" s="56">
        <f t="shared" si="15"/>
        <v>11</v>
      </c>
      <c r="AQ68" s="56">
        <f t="shared" si="15"/>
        <v>0</v>
      </c>
      <c r="AR68" s="56">
        <f t="shared" si="15"/>
        <v>0</v>
      </c>
      <c r="AS68" s="56">
        <f t="shared" si="15"/>
        <v>0</v>
      </c>
      <c r="AT68" s="56">
        <f t="shared" si="15"/>
        <v>0</v>
      </c>
      <c r="AU68" s="56">
        <f t="shared" si="15"/>
        <v>0</v>
      </c>
      <c r="AV68" s="56">
        <f t="shared" si="15"/>
        <v>14</v>
      </c>
      <c r="AW68" s="56">
        <f t="shared" si="15"/>
        <v>12</v>
      </c>
      <c r="AX68" s="56">
        <f t="shared" si="15"/>
        <v>14</v>
      </c>
      <c r="AY68" s="56">
        <f t="shared" si="15"/>
        <v>0</v>
      </c>
      <c r="AZ68" s="56">
        <f t="shared" si="15"/>
        <v>10</v>
      </c>
      <c r="BA68" s="56">
        <f t="shared" si="15"/>
        <v>3</v>
      </c>
      <c r="BB68" s="56">
        <f t="shared" si="15"/>
        <v>13</v>
      </c>
      <c r="BC68" s="56">
        <f t="shared" si="15"/>
        <v>0</v>
      </c>
      <c r="BD68" s="56">
        <f t="shared" si="15"/>
        <v>0</v>
      </c>
      <c r="BE68" s="56">
        <f t="shared" si="15"/>
        <v>2</v>
      </c>
      <c r="BF68" s="56">
        <f t="shared" si="15"/>
        <v>1</v>
      </c>
      <c r="BG68" s="56">
        <f t="shared" si="15"/>
        <v>13</v>
      </c>
      <c r="BH68" s="56">
        <f t="shared" si="15"/>
        <v>15</v>
      </c>
      <c r="BI68" s="56">
        <f t="shared" si="15"/>
        <v>8</v>
      </c>
      <c r="BJ68" s="56">
        <f t="shared" si="15"/>
        <v>0</v>
      </c>
      <c r="BK68" s="56">
        <f t="shared" si="15"/>
        <v>0</v>
      </c>
      <c r="BL68" s="56">
        <f t="shared" si="15"/>
        <v>6</v>
      </c>
      <c r="BM68" s="56">
        <f t="shared" si="15"/>
        <v>4</v>
      </c>
      <c r="BN68" s="56">
        <f t="shared" si="15"/>
        <v>0</v>
      </c>
      <c r="BO68" s="56">
        <f t="shared" si="15"/>
        <v>8</v>
      </c>
      <c r="BP68" s="56">
        <f t="shared" si="15"/>
        <v>7</v>
      </c>
      <c r="BQ68" s="56">
        <f t="shared" si="15"/>
        <v>11</v>
      </c>
      <c r="BR68" s="56">
        <f t="shared" si="15"/>
        <v>18</v>
      </c>
      <c r="BS68" s="56">
        <f t="shared" si="15"/>
        <v>18</v>
      </c>
      <c r="BT68" s="56">
        <f t="shared" si="15"/>
        <v>4</v>
      </c>
      <c r="BU68" s="56">
        <f t="shared" si="15"/>
        <v>18</v>
      </c>
      <c r="BV68" s="56">
        <f t="shared" si="15"/>
        <v>3</v>
      </c>
      <c r="BW68" s="56">
        <f t="shared" si="15"/>
        <v>11</v>
      </c>
      <c r="BX68" s="56">
        <f t="shared" si="15"/>
        <v>4</v>
      </c>
      <c r="BY68" s="56">
        <f t="shared" si="15"/>
        <v>4</v>
      </c>
      <c r="BZ68" s="56">
        <f t="shared" si="15"/>
        <v>5</v>
      </c>
      <c r="CA68" s="56">
        <f t="shared" si="15"/>
        <v>5</v>
      </c>
      <c r="CB68" s="56">
        <f t="shared" si="15"/>
        <v>3</v>
      </c>
      <c r="CC68" s="56">
        <f t="shared" si="15"/>
        <v>0</v>
      </c>
      <c r="CD68" s="56">
        <f t="shared" si="15"/>
        <v>0</v>
      </c>
      <c r="CE68" s="56">
        <f t="shared" si="15"/>
        <v>8</v>
      </c>
      <c r="CF68" s="56">
        <f t="shared" si="15"/>
        <v>14</v>
      </c>
      <c r="CG68" s="56">
        <f t="shared" si="15"/>
        <v>5</v>
      </c>
      <c r="CH68" s="56">
        <f t="shared" si="15"/>
        <v>5</v>
      </c>
      <c r="CI68" s="56">
        <f t="shared" si="15"/>
        <v>14</v>
      </c>
      <c r="CJ68" s="56">
        <f t="shared" si="15"/>
        <v>7</v>
      </c>
      <c r="CK68" s="56">
        <f t="shared" si="15"/>
        <v>1</v>
      </c>
      <c r="CL68" s="56">
        <f t="shared" ref="CL68:CQ68" si="16">SUM(CL62:CL67)</f>
        <v>8</v>
      </c>
      <c r="CM68" s="56">
        <f t="shared" si="16"/>
        <v>9</v>
      </c>
      <c r="CN68" s="56">
        <f t="shared" si="16"/>
        <v>0</v>
      </c>
      <c r="CO68" s="56">
        <f t="shared" si="16"/>
        <v>13</v>
      </c>
      <c r="CP68" s="56">
        <f t="shared" si="16"/>
        <v>4</v>
      </c>
      <c r="CQ68" s="56">
        <f t="shared" si="16"/>
        <v>4</v>
      </c>
      <c r="CR68" s="15"/>
      <c r="CS68" s="103">
        <f t="shared" si="1"/>
        <v>6.9124999999999996</v>
      </c>
      <c r="CT68" s="103">
        <f t="shared" si="2"/>
        <v>5.9665602965319895</v>
      </c>
      <c r="CU68" s="109">
        <f t="shared" si="14"/>
        <v>0.23041666666666666</v>
      </c>
    </row>
    <row r="69" spans="1:99" x14ac:dyDescent="0.25">
      <c r="D69" s="8"/>
      <c r="O69" s="26"/>
      <c r="P69" s="28"/>
      <c r="Q69" s="28"/>
      <c r="R69" s="28"/>
      <c r="S69" s="28"/>
      <c r="T69" s="28"/>
      <c r="U69" s="28"/>
      <c r="V69" s="27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15"/>
    </row>
    <row r="70" spans="1:99" x14ac:dyDescent="0.25">
      <c r="A70">
        <f>+E76</f>
        <v>6</v>
      </c>
      <c r="D70" s="8"/>
      <c r="F70" s="3" t="s">
        <v>19</v>
      </c>
      <c r="O70" s="26"/>
      <c r="P70" s="28"/>
      <c r="Q70" s="28"/>
      <c r="R70" s="28"/>
      <c r="S70" s="28"/>
      <c r="T70" s="28"/>
      <c r="U70" s="28"/>
      <c r="V70" s="27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15"/>
    </row>
    <row r="71" spans="1:99" x14ac:dyDescent="0.25">
      <c r="B71" s="10"/>
      <c r="E71" s="8">
        <v>1</v>
      </c>
      <c r="F71" s="3" t="s">
        <v>49</v>
      </c>
      <c r="O71" s="26">
        <v>5</v>
      </c>
      <c r="P71" s="28">
        <v>3</v>
      </c>
      <c r="Q71" s="28">
        <v>3</v>
      </c>
      <c r="R71" s="28">
        <v>3</v>
      </c>
      <c r="S71" s="28">
        <v>3</v>
      </c>
      <c r="T71" s="28">
        <v>3</v>
      </c>
      <c r="U71" s="28">
        <v>4</v>
      </c>
      <c r="V71" s="28">
        <v>2</v>
      </c>
      <c r="W71" s="28">
        <v>4</v>
      </c>
      <c r="X71" s="28">
        <v>4</v>
      </c>
      <c r="Y71" s="28">
        <v>4</v>
      </c>
      <c r="Z71" s="28">
        <v>3</v>
      </c>
      <c r="AA71" s="28">
        <v>1</v>
      </c>
      <c r="AB71" s="28">
        <v>5</v>
      </c>
      <c r="AC71" s="28">
        <v>5</v>
      </c>
      <c r="AD71" s="28">
        <v>2</v>
      </c>
      <c r="AE71" s="28">
        <v>4</v>
      </c>
      <c r="AF71" s="28">
        <v>5</v>
      </c>
      <c r="AG71" s="28">
        <v>5</v>
      </c>
      <c r="AH71" s="28">
        <v>3</v>
      </c>
      <c r="AI71" s="28">
        <v>0</v>
      </c>
      <c r="AJ71" s="28">
        <v>4</v>
      </c>
      <c r="AK71" s="28">
        <v>0</v>
      </c>
      <c r="AL71" s="28">
        <v>0</v>
      </c>
      <c r="AM71" s="28">
        <v>0</v>
      </c>
      <c r="AN71" s="28">
        <v>1</v>
      </c>
      <c r="AO71" s="28">
        <v>3</v>
      </c>
      <c r="AP71" s="28">
        <v>3</v>
      </c>
      <c r="AQ71" s="28">
        <v>0</v>
      </c>
      <c r="AR71" s="28">
        <v>0</v>
      </c>
      <c r="AS71" s="28">
        <v>0</v>
      </c>
      <c r="AT71" s="28">
        <v>0</v>
      </c>
      <c r="AU71" s="28">
        <v>0</v>
      </c>
      <c r="AV71" s="28">
        <v>2</v>
      </c>
      <c r="AW71" s="28">
        <v>0</v>
      </c>
      <c r="AX71" s="28">
        <v>0</v>
      </c>
      <c r="AY71" s="28">
        <v>0</v>
      </c>
      <c r="AZ71" s="28">
        <v>2</v>
      </c>
      <c r="BA71" s="28">
        <v>1</v>
      </c>
      <c r="BB71" s="28">
        <v>3</v>
      </c>
      <c r="BC71" s="28">
        <v>0</v>
      </c>
      <c r="BD71" s="28">
        <v>5</v>
      </c>
      <c r="BE71" s="28">
        <v>1</v>
      </c>
      <c r="BF71" s="28">
        <v>3</v>
      </c>
      <c r="BG71" s="28">
        <v>4</v>
      </c>
      <c r="BH71" s="28">
        <v>1</v>
      </c>
      <c r="BI71" s="28">
        <v>0</v>
      </c>
      <c r="BJ71" s="28">
        <v>0</v>
      </c>
      <c r="BK71" s="28">
        <v>0</v>
      </c>
      <c r="BL71" s="28">
        <v>0</v>
      </c>
      <c r="BM71" s="28">
        <v>1</v>
      </c>
      <c r="BN71" s="28">
        <v>0</v>
      </c>
      <c r="BO71" s="28">
        <v>0</v>
      </c>
      <c r="BP71" s="28">
        <v>3</v>
      </c>
      <c r="BQ71" s="28">
        <v>3</v>
      </c>
      <c r="BR71" s="28">
        <v>4</v>
      </c>
      <c r="BS71" s="28">
        <v>1</v>
      </c>
      <c r="BT71" s="28">
        <v>3</v>
      </c>
      <c r="BU71" s="28">
        <v>4</v>
      </c>
      <c r="BV71" s="28">
        <v>1</v>
      </c>
      <c r="BW71" s="28">
        <v>3</v>
      </c>
      <c r="BX71" s="28">
        <v>3</v>
      </c>
      <c r="BY71" s="28">
        <v>3</v>
      </c>
      <c r="BZ71" s="28">
        <v>3</v>
      </c>
      <c r="CA71" s="28">
        <v>4</v>
      </c>
      <c r="CB71" s="28">
        <v>3</v>
      </c>
      <c r="CC71" s="28">
        <v>4</v>
      </c>
      <c r="CD71" s="28">
        <v>4</v>
      </c>
      <c r="CE71" s="28">
        <v>4</v>
      </c>
      <c r="CF71" s="28">
        <v>2</v>
      </c>
      <c r="CG71" s="28">
        <v>2</v>
      </c>
      <c r="CH71" s="28">
        <v>2</v>
      </c>
      <c r="CI71" s="28">
        <v>0</v>
      </c>
      <c r="CJ71" s="28">
        <v>3</v>
      </c>
      <c r="CK71" s="28">
        <v>0</v>
      </c>
      <c r="CL71" s="28">
        <v>0</v>
      </c>
      <c r="CM71" s="28">
        <v>2</v>
      </c>
      <c r="CN71" s="28">
        <v>0</v>
      </c>
      <c r="CO71" s="28">
        <v>4</v>
      </c>
      <c r="CP71" s="28">
        <v>4</v>
      </c>
      <c r="CQ71" s="28">
        <v>1</v>
      </c>
      <c r="CR71" s="15"/>
      <c r="CS71" s="103">
        <f t="shared" si="1"/>
        <v>2.125</v>
      </c>
      <c r="CT71" s="103">
        <f t="shared" si="2"/>
        <v>1.6866940175564622</v>
      </c>
      <c r="CU71" s="109">
        <f t="shared" ref="CU71:CU77" si="17">+CS71/O71</f>
        <v>0.42499999999999999</v>
      </c>
    </row>
    <row r="72" spans="1:99" x14ac:dyDescent="0.25">
      <c r="B72" s="10"/>
      <c r="E72" s="8">
        <v>2</v>
      </c>
      <c r="F72" s="3" t="s">
        <v>50</v>
      </c>
      <c r="O72" s="26">
        <v>5</v>
      </c>
      <c r="P72" s="28">
        <v>0</v>
      </c>
      <c r="Q72" s="28">
        <v>0</v>
      </c>
      <c r="R72" s="28">
        <v>0</v>
      </c>
      <c r="S72" s="28">
        <v>0</v>
      </c>
      <c r="T72" s="28">
        <v>3</v>
      </c>
      <c r="U72" s="28">
        <v>3</v>
      </c>
      <c r="V72" s="28">
        <v>0</v>
      </c>
      <c r="W72" s="28">
        <v>3</v>
      </c>
      <c r="X72" s="28">
        <v>0</v>
      </c>
      <c r="Y72" s="28">
        <v>0</v>
      </c>
      <c r="Z72" s="28">
        <v>4</v>
      </c>
      <c r="AA72" s="28">
        <v>1</v>
      </c>
      <c r="AB72" s="28">
        <v>5</v>
      </c>
      <c r="AC72" s="28">
        <v>5</v>
      </c>
      <c r="AD72" s="28">
        <v>2</v>
      </c>
      <c r="AE72" s="28">
        <v>4</v>
      </c>
      <c r="AF72" s="28">
        <v>5</v>
      </c>
      <c r="AG72" s="28">
        <v>5</v>
      </c>
      <c r="AH72" s="28">
        <v>3</v>
      </c>
      <c r="AI72" s="28">
        <v>0</v>
      </c>
      <c r="AJ72" s="28">
        <v>3</v>
      </c>
      <c r="AK72" s="28">
        <v>0</v>
      </c>
      <c r="AL72" s="28">
        <v>0</v>
      </c>
      <c r="AM72" s="28">
        <v>1</v>
      </c>
      <c r="AN72" s="28">
        <v>1</v>
      </c>
      <c r="AO72" s="28">
        <v>0</v>
      </c>
      <c r="AP72" s="28">
        <v>2</v>
      </c>
      <c r="AQ72" s="28">
        <v>0</v>
      </c>
      <c r="AR72" s="28">
        <v>0</v>
      </c>
      <c r="AS72" s="28">
        <v>0</v>
      </c>
      <c r="AT72" s="28">
        <v>0</v>
      </c>
      <c r="AU72" s="28">
        <v>0</v>
      </c>
      <c r="AV72" s="28">
        <v>3</v>
      </c>
      <c r="AW72" s="28">
        <v>3</v>
      </c>
      <c r="AX72" s="28">
        <v>4</v>
      </c>
      <c r="AY72" s="28">
        <v>0</v>
      </c>
      <c r="AZ72" s="28">
        <v>2</v>
      </c>
      <c r="BA72" s="28">
        <v>3</v>
      </c>
      <c r="BB72" s="28">
        <v>3</v>
      </c>
      <c r="BC72" s="28">
        <v>0</v>
      </c>
      <c r="BD72" s="28">
        <v>0</v>
      </c>
      <c r="BE72" s="28">
        <v>2</v>
      </c>
      <c r="BF72" s="28">
        <v>1</v>
      </c>
      <c r="BG72" s="28">
        <v>4</v>
      </c>
      <c r="BH72" s="28">
        <v>4</v>
      </c>
      <c r="BI72" s="28">
        <v>4</v>
      </c>
      <c r="BJ72" s="28">
        <v>0</v>
      </c>
      <c r="BK72" s="28">
        <v>0</v>
      </c>
      <c r="BL72" s="28">
        <v>3</v>
      </c>
      <c r="BM72" s="28">
        <v>3</v>
      </c>
      <c r="BN72" s="28">
        <v>0</v>
      </c>
      <c r="BO72" s="28">
        <v>3</v>
      </c>
      <c r="BP72" s="28">
        <v>0</v>
      </c>
      <c r="BQ72" s="28">
        <v>2</v>
      </c>
      <c r="BR72" s="28">
        <v>4</v>
      </c>
      <c r="BS72" s="28">
        <v>4</v>
      </c>
      <c r="BT72" s="28">
        <v>3</v>
      </c>
      <c r="BU72" s="28">
        <v>4</v>
      </c>
      <c r="BV72" s="28">
        <v>1</v>
      </c>
      <c r="BW72" s="28">
        <v>3</v>
      </c>
      <c r="BX72" s="28">
        <v>0</v>
      </c>
      <c r="BY72" s="28">
        <v>0</v>
      </c>
      <c r="BZ72" s="28">
        <v>0</v>
      </c>
      <c r="CA72" s="28">
        <v>0</v>
      </c>
      <c r="CB72" s="28">
        <v>0</v>
      </c>
      <c r="CC72" s="28">
        <v>0</v>
      </c>
      <c r="CD72" s="28">
        <v>0</v>
      </c>
      <c r="CE72" s="28">
        <v>0</v>
      </c>
      <c r="CF72" s="28">
        <v>2</v>
      </c>
      <c r="CG72" s="28">
        <v>0</v>
      </c>
      <c r="CH72" s="28">
        <v>0</v>
      </c>
      <c r="CI72" s="28">
        <v>4</v>
      </c>
      <c r="CJ72" s="28">
        <v>2</v>
      </c>
      <c r="CK72" s="28">
        <v>0</v>
      </c>
      <c r="CL72" s="28">
        <v>2</v>
      </c>
      <c r="CM72" s="28">
        <v>0</v>
      </c>
      <c r="CN72" s="28">
        <v>1</v>
      </c>
      <c r="CO72" s="28">
        <v>4</v>
      </c>
      <c r="CP72" s="28">
        <v>0</v>
      </c>
      <c r="CQ72" s="28">
        <v>0</v>
      </c>
      <c r="CR72" s="15"/>
      <c r="CS72" s="103">
        <f t="shared" si="1"/>
        <v>1.6</v>
      </c>
      <c r="CT72" s="103">
        <f t="shared" si="2"/>
        <v>1.7254608630372981</v>
      </c>
      <c r="CU72" s="109">
        <f t="shared" si="17"/>
        <v>0.32</v>
      </c>
    </row>
    <row r="73" spans="1:99" x14ac:dyDescent="0.25">
      <c r="B73" s="10"/>
      <c r="E73" s="8">
        <v>3</v>
      </c>
      <c r="F73" t="s">
        <v>44</v>
      </c>
      <c r="O73" s="26">
        <v>5</v>
      </c>
      <c r="P73" s="28">
        <v>2</v>
      </c>
      <c r="Q73" s="28">
        <v>3</v>
      </c>
      <c r="R73" s="28">
        <v>5</v>
      </c>
      <c r="S73" s="28">
        <v>4</v>
      </c>
      <c r="T73" s="28">
        <v>0</v>
      </c>
      <c r="U73" s="28">
        <v>0</v>
      </c>
      <c r="V73" s="28">
        <v>0</v>
      </c>
      <c r="W73" s="28">
        <v>0</v>
      </c>
      <c r="X73" s="28">
        <v>1</v>
      </c>
      <c r="Y73" s="28">
        <v>1</v>
      </c>
      <c r="Z73" s="28">
        <v>1</v>
      </c>
      <c r="AA73" s="28">
        <v>1</v>
      </c>
      <c r="AB73" s="28">
        <v>3</v>
      </c>
      <c r="AC73" s="28">
        <v>4</v>
      </c>
      <c r="AD73" s="28">
        <v>0</v>
      </c>
      <c r="AE73" s="28">
        <v>0</v>
      </c>
      <c r="AF73" s="28">
        <v>2</v>
      </c>
      <c r="AG73" s="28">
        <v>2</v>
      </c>
      <c r="AH73" s="28">
        <v>0</v>
      </c>
      <c r="AI73" s="28">
        <v>0</v>
      </c>
      <c r="AJ73" s="28">
        <v>3</v>
      </c>
      <c r="AK73" s="28">
        <v>0</v>
      </c>
      <c r="AL73" s="28">
        <v>1</v>
      </c>
      <c r="AM73" s="28">
        <v>0</v>
      </c>
      <c r="AN73" s="28">
        <v>0</v>
      </c>
      <c r="AO73" s="28">
        <v>0</v>
      </c>
      <c r="AP73" s="28">
        <v>1</v>
      </c>
      <c r="AQ73" s="28">
        <v>0</v>
      </c>
      <c r="AR73" s="28">
        <v>0</v>
      </c>
      <c r="AS73" s="28">
        <v>0</v>
      </c>
      <c r="AT73" s="28">
        <v>0</v>
      </c>
      <c r="AU73" s="28">
        <v>0</v>
      </c>
      <c r="AV73" s="28">
        <v>0</v>
      </c>
      <c r="AW73" s="28">
        <v>0</v>
      </c>
      <c r="AX73" s="28">
        <v>1</v>
      </c>
      <c r="AY73" s="28">
        <v>1</v>
      </c>
      <c r="AZ73" s="28">
        <v>1</v>
      </c>
      <c r="BA73" s="28">
        <v>1</v>
      </c>
      <c r="BB73" s="28">
        <v>1</v>
      </c>
      <c r="BC73" s="28">
        <v>0</v>
      </c>
      <c r="BD73" s="28">
        <v>3</v>
      </c>
      <c r="BE73" s="28">
        <v>2</v>
      </c>
      <c r="BF73" s="28">
        <v>0</v>
      </c>
      <c r="BG73" s="28">
        <v>1</v>
      </c>
      <c r="BH73" s="28">
        <v>2</v>
      </c>
      <c r="BI73" s="28">
        <v>0</v>
      </c>
      <c r="BJ73" s="28">
        <v>0</v>
      </c>
      <c r="BK73" s="28">
        <v>0</v>
      </c>
      <c r="BL73" s="28">
        <v>3</v>
      </c>
      <c r="BM73" s="28">
        <v>3</v>
      </c>
      <c r="BN73" s="28">
        <v>0</v>
      </c>
      <c r="BO73" s="28">
        <v>3</v>
      </c>
      <c r="BP73" s="28">
        <v>2</v>
      </c>
      <c r="BQ73" s="28">
        <v>3</v>
      </c>
      <c r="BR73" s="28">
        <v>1</v>
      </c>
      <c r="BS73" s="28">
        <v>0</v>
      </c>
      <c r="BT73" s="28">
        <v>0</v>
      </c>
      <c r="BU73" s="28">
        <v>0</v>
      </c>
      <c r="BV73" s="28">
        <v>0</v>
      </c>
      <c r="BW73" s="28">
        <v>0</v>
      </c>
      <c r="BX73" s="28">
        <v>0</v>
      </c>
      <c r="BY73" s="28">
        <v>0</v>
      </c>
      <c r="BZ73" s="28">
        <v>0</v>
      </c>
      <c r="CA73" s="28">
        <v>1</v>
      </c>
      <c r="CB73" s="28">
        <v>0</v>
      </c>
      <c r="CC73" s="28">
        <v>0</v>
      </c>
      <c r="CD73" s="28">
        <v>0</v>
      </c>
      <c r="CE73" s="28">
        <v>0</v>
      </c>
      <c r="CF73" s="28">
        <v>4</v>
      </c>
      <c r="CG73" s="28">
        <v>1</v>
      </c>
      <c r="CH73" s="28">
        <v>2</v>
      </c>
      <c r="CI73" s="28">
        <v>1</v>
      </c>
      <c r="CJ73" s="28">
        <v>0</v>
      </c>
      <c r="CK73" s="28">
        <v>0</v>
      </c>
      <c r="CL73" s="28">
        <v>1</v>
      </c>
      <c r="CM73" s="28">
        <v>0</v>
      </c>
      <c r="CN73" s="28">
        <v>1</v>
      </c>
      <c r="CO73" s="28">
        <v>2</v>
      </c>
      <c r="CP73" s="28">
        <v>0</v>
      </c>
      <c r="CQ73" s="28">
        <v>0</v>
      </c>
      <c r="CR73" s="15"/>
      <c r="CS73" s="103">
        <f t="shared" si="1"/>
        <v>0.9375</v>
      </c>
      <c r="CT73" s="103">
        <f t="shared" si="2"/>
        <v>1.2563131714704445</v>
      </c>
      <c r="CU73" s="109">
        <f t="shared" si="17"/>
        <v>0.1875</v>
      </c>
    </row>
    <row r="74" spans="1:99" x14ac:dyDescent="0.25">
      <c r="B74" s="10"/>
      <c r="E74" s="8">
        <v>4</v>
      </c>
      <c r="F74" t="s">
        <v>43</v>
      </c>
      <c r="O74" s="26">
        <v>5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8">
        <v>0</v>
      </c>
      <c r="Z74" s="28">
        <v>0</v>
      </c>
      <c r="AA74" s="28">
        <v>0</v>
      </c>
      <c r="AB74" s="28">
        <v>3</v>
      </c>
      <c r="AC74" s="28">
        <v>0</v>
      </c>
      <c r="AD74" s="28">
        <v>0</v>
      </c>
      <c r="AE74" s="28">
        <v>0</v>
      </c>
      <c r="AF74" s="28">
        <v>0</v>
      </c>
      <c r="AG74" s="28">
        <v>0</v>
      </c>
      <c r="AH74" s="28">
        <v>0</v>
      </c>
      <c r="AI74" s="28">
        <v>0</v>
      </c>
      <c r="AJ74" s="28">
        <v>3</v>
      </c>
      <c r="AK74" s="28">
        <v>0</v>
      </c>
      <c r="AL74" s="28">
        <v>0</v>
      </c>
      <c r="AM74" s="28">
        <v>0</v>
      </c>
      <c r="AN74" s="28">
        <v>1</v>
      </c>
      <c r="AO74" s="28">
        <v>3</v>
      </c>
      <c r="AP74" s="28">
        <v>2</v>
      </c>
      <c r="AQ74" s="28">
        <v>0</v>
      </c>
      <c r="AR74" s="28">
        <v>0</v>
      </c>
      <c r="AS74" s="28">
        <v>0</v>
      </c>
      <c r="AT74" s="28">
        <v>1</v>
      </c>
      <c r="AU74" s="28">
        <v>0</v>
      </c>
      <c r="AV74" s="28">
        <v>3</v>
      </c>
      <c r="AW74" s="28">
        <v>1</v>
      </c>
      <c r="AX74" s="28">
        <v>3</v>
      </c>
      <c r="AY74" s="28">
        <v>0</v>
      </c>
      <c r="AZ74" s="28">
        <v>4</v>
      </c>
      <c r="BA74" s="28">
        <v>0</v>
      </c>
      <c r="BB74" s="28">
        <v>3</v>
      </c>
      <c r="BC74" s="28">
        <v>0</v>
      </c>
      <c r="BD74" s="28">
        <v>0</v>
      </c>
      <c r="BE74" s="28">
        <v>2</v>
      </c>
      <c r="BF74" s="28">
        <v>0</v>
      </c>
      <c r="BG74" s="28">
        <v>1</v>
      </c>
      <c r="BH74" s="28">
        <v>3</v>
      </c>
      <c r="BI74" s="28">
        <v>1</v>
      </c>
      <c r="BJ74" s="28">
        <v>0</v>
      </c>
      <c r="BK74" s="28">
        <v>0</v>
      </c>
      <c r="BL74" s="28">
        <v>4</v>
      </c>
      <c r="BM74" s="28">
        <v>3</v>
      </c>
      <c r="BN74" s="28">
        <v>0</v>
      </c>
      <c r="BO74" s="28">
        <v>3</v>
      </c>
      <c r="BP74" s="28">
        <v>2</v>
      </c>
      <c r="BQ74" s="28">
        <v>2</v>
      </c>
      <c r="BR74" s="28">
        <v>0</v>
      </c>
      <c r="BS74" s="28">
        <v>0</v>
      </c>
      <c r="BT74" s="28">
        <v>0</v>
      </c>
      <c r="BU74" s="28">
        <v>0</v>
      </c>
      <c r="BV74" s="28">
        <v>0</v>
      </c>
      <c r="BW74" s="28">
        <v>0</v>
      </c>
      <c r="BX74" s="28">
        <v>0</v>
      </c>
      <c r="BY74" s="28">
        <v>0</v>
      </c>
      <c r="BZ74" s="28">
        <v>0</v>
      </c>
      <c r="CA74" s="28">
        <v>0</v>
      </c>
      <c r="CB74" s="28">
        <v>0</v>
      </c>
      <c r="CC74" s="28">
        <v>0</v>
      </c>
      <c r="CD74" s="28">
        <v>0</v>
      </c>
      <c r="CE74" s="28">
        <v>0</v>
      </c>
      <c r="CF74" s="28">
        <v>0</v>
      </c>
      <c r="CG74" s="28">
        <v>4</v>
      </c>
      <c r="CH74" s="28">
        <v>4</v>
      </c>
      <c r="CI74" s="28">
        <v>3</v>
      </c>
      <c r="CJ74" s="28">
        <v>2</v>
      </c>
      <c r="CK74" s="28">
        <v>1</v>
      </c>
      <c r="CL74" s="28">
        <v>3</v>
      </c>
      <c r="CM74" s="28">
        <v>3</v>
      </c>
      <c r="CN74" s="28">
        <v>1</v>
      </c>
      <c r="CO74" s="28">
        <v>3</v>
      </c>
      <c r="CP74" s="28">
        <v>3</v>
      </c>
      <c r="CQ74" s="28">
        <v>1</v>
      </c>
      <c r="CR74" s="15"/>
      <c r="CS74" s="103">
        <f t="shared" si="1"/>
        <v>0.95</v>
      </c>
      <c r="CT74" s="103">
        <f t="shared" si="2"/>
        <v>1.3585174346518947</v>
      </c>
      <c r="CU74" s="109">
        <f t="shared" si="17"/>
        <v>0.19</v>
      </c>
    </row>
    <row r="75" spans="1:99" x14ac:dyDescent="0.25">
      <c r="B75" s="10"/>
      <c r="E75" s="8">
        <v>5</v>
      </c>
      <c r="F75" t="s">
        <v>41</v>
      </c>
      <c r="O75" s="26">
        <v>5</v>
      </c>
      <c r="P75" s="28">
        <v>0</v>
      </c>
      <c r="Q75" s="28">
        <v>0</v>
      </c>
      <c r="R75" s="28">
        <v>0</v>
      </c>
      <c r="S75" s="28">
        <v>0</v>
      </c>
      <c r="T75" s="28">
        <v>2</v>
      </c>
      <c r="U75" s="28">
        <v>2</v>
      </c>
      <c r="V75" s="28">
        <v>1</v>
      </c>
      <c r="W75" s="28">
        <v>1</v>
      </c>
      <c r="X75" s="28">
        <v>0</v>
      </c>
      <c r="Y75" s="28">
        <v>1</v>
      </c>
      <c r="Z75" s="28">
        <v>0</v>
      </c>
      <c r="AA75" s="28">
        <v>3</v>
      </c>
      <c r="AB75" s="28">
        <v>2</v>
      </c>
      <c r="AC75" s="28">
        <v>2</v>
      </c>
      <c r="AD75" s="28">
        <v>0</v>
      </c>
      <c r="AE75" s="28">
        <v>2</v>
      </c>
      <c r="AF75" s="28">
        <v>0</v>
      </c>
      <c r="AG75" s="28">
        <v>1</v>
      </c>
      <c r="AH75" s="28">
        <v>0</v>
      </c>
      <c r="AI75" s="28">
        <v>0</v>
      </c>
      <c r="AJ75" s="28">
        <v>2</v>
      </c>
      <c r="AK75" s="28">
        <v>0</v>
      </c>
      <c r="AL75" s="28">
        <v>0</v>
      </c>
      <c r="AM75" s="28">
        <v>1</v>
      </c>
      <c r="AN75" s="28">
        <v>1</v>
      </c>
      <c r="AO75" s="28">
        <v>3</v>
      </c>
      <c r="AP75" s="28">
        <v>3</v>
      </c>
      <c r="AQ75" s="28">
        <v>3</v>
      </c>
      <c r="AR75" s="28">
        <v>0</v>
      </c>
      <c r="AS75" s="28">
        <v>0</v>
      </c>
      <c r="AT75" s="28">
        <v>0</v>
      </c>
      <c r="AU75" s="28">
        <v>0</v>
      </c>
      <c r="AV75" s="28">
        <v>1</v>
      </c>
      <c r="AW75" s="28">
        <v>1</v>
      </c>
      <c r="AX75" s="28">
        <v>3</v>
      </c>
      <c r="AY75" s="28">
        <v>0</v>
      </c>
      <c r="AZ75" s="28">
        <v>4</v>
      </c>
      <c r="BA75" s="28">
        <v>0</v>
      </c>
      <c r="BB75" s="28">
        <v>3</v>
      </c>
      <c r="BC75" s="28">
        <v>0</v>
      </c>
      <c r="BD75" s="28">
        <v>4</v>
      </c>
      <c r="BE75" s="28">
        <v>2</v>
      </c>
      <c r="BF75" s="28">
        <v>0</v>
      </c>
      <c r="BG75" s="28">
        <v>1</v>
      </c>
      <c r="BH75" s="28">
        <v>3</v>
      </c>
      <c r="BI75" s="28">
        <v>1</v>
      </c>
      <c r="BJ75" s="28">
        <v>3</v>
      </c>
      <c r="BK75" s="28">
        <v>3</v>
      </c>
      <c r="BL75" s="28">
        <v>2</v>
      </c>
      <c r="BM75" s="28">
        <v>3</v>
      </c>
      <c r="BN75" s="28">
        <v>0</v>
      </c>
      <c r="BO75" s="28">
        <v>3</v>
      </c>
      <c r="BP75" s="28">
        <v>0</v>
      </c>
      <c r="BQ75" s="28">
        <v>2</v>
      </c>
      <c r="BR75" s="28">
        <v>2</v>
      </c>
      <c r="BS75" s="28">
        <v>1</v>
      </c>
      <c r="BT75" s="28">
        <v>2</v>
      </c>
      <c r="BU75" s="28">
        <v>1</v>
      </c>
      <c r="BV75" s="28">
        <v>1</v>
      </c>
      <c r="BW75" s="28">
        <v>1</v>
      </c>
      <c r="BX75" s="28">
        <v>0</v>
      </c>
      <c r="BY75" s="28">
        <v>0</v>
      </c>
      <c r="BZ75" s="28">
        <v>0</v>
      </c>
      <c r="CA75" s="28">
        <v>0</v>
      </c>
      <c r="CB75" s="28">
        <v>0</v>
      </c>
      <c r="CC75" s="28">
        <v>0</v>
      </c>
      <c r="CD75" s="28">
        <v>0</v>
      </c>
      <c r="CE75" s="28">
        <v>0</v>
      </c>
      <c r="CF75" s="28">
        <v>2</v>
      </c>
      <c r="CG75" s="28">
        <v>1</v>
      </c>
      <c r="CH75" s="28">
        <v>2</v>
      </c>
      <c r="CI75" s="28">
        <v>3</v>
      </c>
      <c r="CJ75" s="28">
        <v>2</v>
      </c>
      <c r="CK75" s="28">
        <v>1</v>
      </c>
      <c r="CL75" s="28">
        <v>3</v>
      </c>
      <c r="CM75" s="28">
        <v>2</v>
      </c>
      <c r="CN75" s="28">
        <v>0</v>
      </c>
      <c r="CO75" s="28">
        <v>3</v>
      </c>
      <c r="CP75" s="28">
        <v>1</v>
      </c>
      <c r="CQ75" s="28">
        <v>1</v>
      </c>
      <c r="CR75" s="15"/>
      <c r="CS75" s="103">
        <f t="shared" si="1"/>
        <v>1.2250000000000001</v>
      </c>
      <c r="CT75" s="103">
        <f t="shared" si="2"/>
        <v>1.2114955711794171</v>
      </c>
      <c r="CU75" s="109">
        <f t="shared" si="17"/>
        <v>0.24500000000000002</v>
      </c>
    </row>
    <row r="76" spans="1:99" ht="15.75" thickBot="1" x14ac:dyDescent="0.3">
      <c r="B76" s="10"/>
      <c r="E76" s="8">
        <v>6</v>
      </c>
      <c r="F76" t="s">
        <v>42</v>
      </c>
      <c r="O76" s="26">
        <v>5</v>
      </c>
      <c r="P76" s="28">
        <v>4</v>
      </c>
      <c r="Q76" s="28">
        <v>4</v>
      </c>
      <c r="R76" s="28">
        <v>5</v>
      </c>
      <c r="S76" s="28">
        <v>5</v>
      </c>
      <c r="T76" s="28">
        <v>1</v>
      </c>
      <c r="U76" s="28">
        <v>3</v>
      </c>
      <c r="V76" s="28">
        <v>0</v>
      </c>
      <c r="W76" s="28">
        <v>3</v>
      </c>
      <c r="X76" s="28">
        <v>4</v>
      </c>
      <c r="Y76" s="28">
        <v>2</v>
      </c>
      <c r="Z76" s="28">
        <v>2</v>
      </c>
      <c r="AA76" s="28">
        <v>3</v>
      </c>
      <c r="AB76" s="28">
        <v>0</v>
      </c>
      <c r="AC76" s="28">
        <v>0</v>
      </c>
      <c r="AD76" s="28">
        <v>0</v>
      </c>
      <c r="AE76" s="28">
        <v>0</v>
      </c>
      <c r="AF76" s="28">
        <v>0</v>
      </c>
      <c r="AG76" s="28">
        <v>2</v>
      </c>
      <c r="AH76" s="28">
        <v>0</v>
      </c>
      <c r="AI76" s="28">
        <v>0</v>
      </c>
      <c r="AJ76" s="28">
        <v>4</v>
      </c>
      <c r="AK76" s="28">
        <v>0</v>
      </c>
      <c r="AL76" s="28">
        <v>0</v>
      </c>
      <c r="AM76" s="28">
        <v>0</v>
      </c>
      <c r="AN76" s="28">
        <v>1</v>
      </c>
      <c r="AO76" s="28">
        <v>0</v>
      </c>
      <c r="AP76" s="28">
        <v>1</v>
      </c>
      <c r="AQ76" s="28">
        <v>3</v>
      </c>
      <c r="AR76" s="28">
        <v>0</v>
      </c>
      <c r="AS76" s="28">
        <v>5</v>
      </c>
      <c r="AT76" s="28">
        <v>0</v>
      </c>
      <c r="AU76" s="28">
        <v>3</v>
      </c>
      <c r="AV76" s="28">
        <v>1</v>
      </c>
      <c r="AW76" s="28">
        <v>1</v>
      </c>
      <c r="AX76" s="28">
        <v>2</v>
      </c>
      <c r="AY76" s="28">
        <v>3</v>
      </c>
      <c r="AZ76" s="28">
        <v>4</v>
      </c>
      <c r="BA76" s="28">
        <v>0</v>
      </c>
      <c r="BB76" s="28">
        <v>1</v>
      </c>
      <c r="BC76" s="28">
        <v>5</v>
      </c>
      <c r="BD76" s="28">
        <v>5</v>
      </c>
      <c r="BE76" s="28">
        <v>2</v>
      </c>
      <c r="BF76" s="28">
        <v>1</v>
      </c>
      <c r="BG76" s="28">
        <v>3</v>
      </c>
      <c r="BH76" s="28">
        <v>1</v>
      </c>
      <c r="BI76" s="28">
        <v>1</v>
      </c>
      <c r="BJ76" s="28">
        <v>2</v>
      </c>
      <c r="BK76" s="28">
        <v>2</v>
      </c>
      <c r="BL76" s="28">
        <v>3</v>
      </c>
      <c r="BM76" s="28">
        <v>4</v>
      </c>
      <c r="BN76" s="28">
        <v>5</v>
      </c>
      <c r="BO76" s="28">
        <v>4</v>
      </c>
      <c r="BP76" s="28">
        <v>3</v>
      </c>
      <c r="BQ76" s="28">
        <v>3</v>
      </c>
      <c r="BR76" s="28">
        <v>3</v>
      </c>
      <c r="BS76" s="28">
        <v>3</v>
      </c>
      <c r="BT76" s="28">
        <v>0</v>
      </c>
      <c r="BU76" s="28">
        <v>3</v>
      </c>
      <c r="BV76" s="28">
        <v>2</v>
      </c>
      <c r="BW76" s="28">
        <v>1</v>
      </c>
      <c r="BX76" s="28">
        <v>3</v>
      </c>
      <c r="BY76" s="28">
        <v>4</v>
      </c>
      <c r="BZ76" s="28">
        <v>4</v>
      </c>
      <c r="CA76" s="28">
        <v>5</v>
      </c>
      <c r="CB76" s="28">
        <v>4</v>
      </c>
      <c r="CC76" s="28">
        <v>4</v>
      </c>
      <c r="CD76" s="28">
        <v>4</v>
      </c>
      <c r="CE76" s="28">
        <v>5</v>
      </c>
      <c r="CF76" s="28">
        <v>3</v>
      </c>
      <c r="CG76" s="28">
        <v>1</v>
      </c>
      <c r="CH76" s="28">
        <v>1</v>
      </c>
      <c r="CI76" s="28">
        <v>2</v>
      </c>
      <c r="CJ76" s="28">
        <v>0</v>
      </c>
      <c r="CK76" s="28">
        <v>0</v>
      </c>
      <c r="CL76" s="28">
        <v>4</v>
      </c>
      <c r="CM76" s="28">
        <v>4</v>
      </c>
      <c r="CN76" s="28">
        <v>3</v>
      </c>
      <c r="CO76" s="28">
        <v>3</v>
      </c>
      <c r="CP76" s="28">
        <v>4</v>
      </c>
      <c r="CQ76" s="28">
        <v>3</v>
      </c>
      <c r="CR76" s="15"/>
      <c r="CS76" s="103">
        <f t="shared" si="1"/>
        <v>2.2999999999999998</v>
      </c>
      <c r="CT76" s="103">
        <f t="shared" si="2"/>
        <v>1.6943689314754822</v>
      </c>
      <c r="CU76" s="109">
        <f t="shared" si="17"/>
        <v>0.45999999999999996</v>
      </c>
    </row>
    <row r="77" spans="1:99" ht="15.75" thickBot="1" x14ac:dyDescent="0.3">
      <c r="F77" s="53" t="s">
        <v>145</v>
      </c>
      <c r="G77" s="54"/>
      <c r="H77" s="54"/>
      <c r="I77" s="54"/>
      <c r="J77" s="54"/>
      <c r="K77" s="54"/>
      <c r="L77" s="54"/>
      <c r="M77" s="54"/>
      <c r="N77" s="55"/>
      <c r="O77" s="56">
        <f>SUM(O71:O76)</f>
        <v>30</v>
      </c>
      <c r="P77" s="56">
        <f t="shared" ref="P77:CK77" si="18">SUM(P71:P76)</f>
        <v>9</v>
      </c>
      <c r="Q77" s="56">
        <f t="shared" si="18"/>
        <v>10</v>
      </c>
      <c r="R77" s="56">
        <f t="shared" si="18"/>
        <v>13</v>
      </c>
      <c r="S77" s="56">
        <f t="shared" si="18"/>
        <v>12</v>
      </c>
      <c r="T77" s="56">
        <f t="shared" si="18"/>
        <v>9</v>
      </c>
      <c r="U77" s="56">
        <f t="shared" si="18"/>
        <v>12</v>
      </c>
      <c r="V77" s="56">
        <f t="shared" si="18"/>
        <v>3</v>
      </c>
      <c r="W77" s="56">
        <f t="shared" si="18"/>
        <v>11</v>
      </c>
      <c r="X77" s="56">
        <f t="shared" si="18"/>
        <v>9</v>
      </c>
      <c r="Y77" s="56">
        <f t="shared" si="18"/>
        <v>8</v>
      </c>
      <c r="Z77" s="56">
        <f t="shared" si="18"/>
        <v>10</v>
      </c>
      <c r="AA77" s="56">
        <f t="shared" si="18"/>
        <v>9</v>
      </c>
      <c r="AB77" s="56">
        <f t="shared" si="18"/>
        <v>18</v>
      </c>
      <c r="AC77" s="56">
        <f t="shared" si="18"/>
        <v>16</v>
      </c>
      <c r="AD77" s="56">
        <f t="shared" si="18"/>
        <v>4</v>
      </c>
      <c r="AE77" s="56">
        <f t="shared" si="18"/>
        <v>10</v>
      </c>
      <c r="AF77" s="56">
        <f t="shared" si="18"/>
        <v>12</v>
      </c>
      <c r="AG77" s="56">
        <f t="shared" si="18"/>
        <v>15</v>
      </c>
      <c r="AH77" s="56">
        <f t="shared" si="18"/>
        <v>6</v>
      </c>
      <c r="AI77" s="56">
        <f t="shared" si="18"/>
        <v>0</v>
      </c>
      <c r="AJ77" s="56">
        <f t="shared" si="18"/>
        <v>19</v>
      </c>
      <c r="AK77" s="56">
        <f t="shared" si="18"/>
        <v>0</v>
      </c>
      <c r="AL77" s="56">
        <f t="shared" si="18"/>
        <v>1</v>
      </c>
      <c r="AM77" s="56">
        <f t="shared" si="18"/>
        <v>2</v>
      </c>
      <c r="AN77" s="56">
        <f t="shared" si="18"/>
        <v>5</v>
      </c>
      <c r="AO77" s="56">
        <f t="shared" si="18"/>
        <v>9</v>
      </c>
      <c r="AP77" s="56">
        <f t="shared" si="18"/>
        <v>12</v>
      </c>
      <c r="AQ77" s="56">
        <f t="shared" si="18"/>
        <v>6</v>
      </c>
      <c r="AR77" s="56">
        <f t="shared" si="18"/>
        <v>0</v>
      </c>
      <c r="AS77" s="56">
        <f t="shared" si="18"/>
        <v>5</v>
      </c>
      <c r="AT77" s="56">
        <f t="shared" si="18"/>
        <v>1</v>
      </c>
      <c r="AU77" s="56">
        <f t="shared" si="18"/>
        <v>3</v>
      </c>
      <c r="AV77" s="56">
        <f t="shared" si="18"/>
        <v>10</v>
      </c>
      <c r="AW77" s="56">
        <f t="shared" si="18"/>
        <v>6</v>
      </c>
      <c r="AX77" s="56">
        <f t="shared" si="18"/>
        <v>13</v>
      </c>
      <c r="AY77" s="56">
        <f t="shared" si="18"/>
        <v>4</v>
      </c>
      <c r="AZ77" s="56">
        <f t="shared" si="18"/>
        <v>17</v>
      </c>
      <c r="BA77" s="56">
        <f t="shared" si="18"/>
        <v>5</v>
      </c>
      <c r="BB77" s="56">
        <f t="shared" si="18"/>
        <v>14</v>
      </c>
      <c r="BC77" s="56">
        <f t="shared" si="18"/>
        <v>5</v>
      </c>
      <c r="BD77" s="56">
        <f t="shared" si="18"/>
        <v>17</v>
      </c>
      <c r="BE77" s="56">
        <f t="shared" si="18"/>
        <v>11</v>
      </c>
      <c r="BF77" s="56">
        <f t="shared" si="18"/>
        <v>5</v>
      </c>
      <c r="BG77" s="56">
        <f t="shared" si="18"/>
        <v>14</v>
      </c>
      <c r="BH77" s="56">
        <f t="shared" si="18"/>
        <v>14</v>
      </c>
      <c r="BI77" s="56">
        <f t="shared" si="18"/>
        <v>7</v>
      </c>
      <c r="BJ77" s="56">
        <f t="shared" si="18"/>
        <v>5</v>
      </c>
      <c r="BK77" s="56">
        <f t="shared" si="18"/>
        <v>5</v>
      </c>
      <c r="BL77" s="56">
        <f t="shared" si="18"/>
        <v>15</v>
      </c>
      <c r="BM77" s="56">
        <f t="shared" si="18"/>
        <v>17</v>
      </c>
      <c r="BN77" s="56">
        <f t="shared" si="18"/>
        <v>5</v>
      </c>
      <c r="BO77" s="56">
        <f t="shared" si="18"/>
        <v>16</v>
      </c>
      <c r="BP77" s="56">
        <f t="shared" si="18"/>
        <v>10</v>
      </c>
      <c r="BQ77" s="56">
        <f t="shared" si="18"/>
        <v>15</v>
      </c>
      <c r="BR77" s="56">
        <f t="shared" si="18"/>
        <v>14</v>
      </c>
      <c r="BS77" s="56">
        <f t="shared" si="18"/>
        <v>9</v>
      </c>
      <c r="BT77" s="56">
        <f t="shared" si="18"/>
        <v>8</v>
      </c>
      <c r="BU77" s="56">
        <f t="shared" si="18"/>
        <v>12</v>
      </c>
      <c r="BV77" s="56">
        <f t="shared" si="18"/>
        <v>5</v>
      </c>
      <c r="BW77" s="56">
        <f t="shared" si="18"/>
        <v>8</v>
      </c>
      <c r="BX77" s="56">
        <f t="shared" si="18"/>
        <v>6</v>
      </c>
      <c r="BY77" s="56">
        <f t="shared" si="18"/>
        <v>7</v>
      </c>
      <c r="BZ77" s="56">
        <f t="shared" si="18"/>
        <v>7</v>
      </c>
      <c r="CA77" s="56">
        <f t="shared" si="18"/>
        <v>10</v>
      </c>
      <c r="CB77" s="56">
        <f t="shared" si="18"/>
        <v>7</v>
      </c>
      <c r="CC77" s="56">
        <f t="shared" si="18"/>
        <v>8</v>
      </c>
      <c r="CD77" s="56">
        <f t="shared" si="18"/>
        <v>8</v>
      </c>
      <c r="CE77" s="56">
        <f t="shared" si="18"/>
        <v>9</v>
      </c>
      <c r="CF77" s="56">
        <f t="shared" si="18"/>
        <v>13</v>
      </c>
      <c r="CG77" s="56">
        <f t="shared" si="18"/>
        <v>9</v>
      </c>
      <c r="CH77" s="56">
        <f t="shared" si="18"/>
        <v>11</v>
      </c>
      <c r="CI77" s="56">
        <f t="shared" si="18"/>
        <v>13</v>
      </c>
      <c r="CJ77" s="56">
        <f t="shared" si="18"/>
        <v>9</v>
      </c>
      <c r="CK77" s="56">
        <f t="shared" si="18"/>
        <v>2</v>
      </c>
      <c r="CL77" s="56">
        <f t="shared" ref="CL77:CQ77" si="19">SUM(CL71:CL76)</f>
        <v>13</v>
      </c>
      <c r="CM77" s="56">
        <f t="shared" si="19"/>
        <v>11</v>
      </c>
      <c r="CN77" s="56">
        <f t="shared" si="19"/>
        <v>6</v>
      </c>
      <c r="CO77" s="56">
        <f t="shared" si="19"/>
        <v>19</v>
      </c>
      <c r="CP77" s="56">
        <f t="shared" si="19"/>
        <v>12</v>
      </c>
      <c r="CQ77" s="56">
        <f t="shared" si="19"/>
        <v>6</v>
      </c>
      <c r="CR77" s="15"/>
      <c r="CS77" s="103">
        <f>AVERAGE(P77:CQ77)</f>
        <v>9.1374999999999993</v>
      </c>
      <c r="CT77" s="103">
        <f>STDEVA(P77:CQ77)</f>
        <v>4.6978146009944304</v>
      </c>
      <c r="CU77" s="109">
        <f t="shared" si="17"/>
        <v>0.30458333333333332</v>
      </c>
    </row>
    <row r="78" spans="1:99" x14ac:dyDescent="0.25">
      <c r="A78">
        <f>SUM(A11:A76)</f>
        <v>50</v>
      </c>
      <c r="P78" s="15"/>
      <c r="Q78" s="15"/>
      <c r="R78" s="15"/>
      <c r="S78" s="15"/>
      <c r="T78" s="14"/>
      <c r="U78" s="14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7"/>
      <c r="BY78" s="17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</row>
    <row r="79" spans="1:99" x14ac:dyDescent="0.25">
      <c r="P79" s="15"/>
      <c r="Q79" s="15"/>
      <c r="R79" s="15"/>
      <c r="S79" s="15"/>
      <c r="T79" s="14"/>
      <c r="U79" s="14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7"/>
      <c r="BY79" s="17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</row>
    <row r="80" spans="1:99" x14ac:dyDescent="0.25">
      <c r="P80" s="15"/>
      <c r="Q80" s="15"/>
      <c r="R80" s="15"/>
      <c r="S80" s="15"/>
      <c r="T80" s="14"/>
      <c r="U80" s="14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7"/>
      <c r="BY80" s="17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</row>
    <row r="81" spans="5:100" x14ac:dyDescent="0.25">
      <c r="P81" s="15"/>
      <c r="Q81" s="15"/>
      <c r="R81" s="15"/>
      <c r="S81" s="15"/>
      <c r="T81" s="14"/>
      <c r="U81" s="14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7"/>
      <c r="BY81" s="17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</row>
    <row r="82" spans="5:100" x14ac:dyDescent="0.25">
      <c r="K82" s="197" t="s">
        <v>152</v>
      </c>
      <c r="L82" s="197" t="s">
        <v>153</v>
      </c>
      <c r="M82" s="197" t="s">
        <v>158</v>
      </c>
      <c r="P82" s="15"/>
      <c r="Q82" s="15"/>
      <c r="R82" s="15"/>
      <c r="S82" s="15"/>
      <c r="T82" s="14"/>
      <c r="U82" s="14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7"/>
      <c r="BY82" s="17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</row>
    <row r="83" spans="5:100" x14ac:dyDescent="0.25">
      <c r="K83" s="197"/>
      <c r="L83" s="197"/>
      <c r="M83" s="197"/>
      <c r="P83" s="15"/>
      <c r="Q83" s="15"/>
      <c r="R83" s="15"/>
      <c r="S83" s="15"/>
      <c r="T83" s="14"/>
      <c r="U83" s="14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7"/>
      <c r="BY83" s="17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</row>
    <row r="84" spans="5:100" x14ac:dyDescent="0.25">
      <c r="F84" s="80" t="s">
        <v>162</v>
      </c>
      <c r="G84" s="82"/>
      <c r="H84" s="82"/>
      <c r="I84" s="82"/>
      <c r="J84" s="82"/>
      <c r="K84" s="83">
        <f>+CQ2</f>
        <v>80</v>
      </c>
      <c r="L84" s="83">
        <f>+COUNTIF(P8:CQ8,"SI")</f>
        <v>32</v>
      </c>
      <c r="M84" s="84">
        <f>+L84/$K$84</f>
        <v>0.4</v>
      </c>
      <c r="P84" s="15"/>
      <c r="Q84" s="15"/>
      <c r="R84" s="15"/>
      <c r="S84" s="15"/>
      <c r="T84" s="14"/>
      <c r="U84" s="14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7"/>
      <c r="BY84" s="17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</row>
    <row r="85" spans="5:100" x14ac:dyDescent="0.25">
      <c r="F85" s="82" t="s">
        <v>163</v>
      </c>
      <c r="G85" s="82"/>
      <c r="H85" s="82"/>
      <c r="I85" s="82"/>
      <c r="J85" s="82"/>
      <c r="K85" s="83">
        <f>+$K$84</f>
        <v>80</v>
      </c>
      <c r="L85" s="83">
        <f>+K85-COUNTIF(P85:CQ85,0)</f>
        <v>22</v>
      </c>
      <c r="M85" s="84">
        <f>+L85/$K$84</f>
        <v>0.27500000000000002</v>
      </c>
      <c r="P85" s="15">
        <f>+P12+P13</f>
        <v>0</v>
      </c>
      <c r="Q85" s="15">
        <f t="shared" ref="Q85:CN85" si="20">+Q12+Q13</f>
        <v>0</v>
      </c>
      <c r="R85" s="15">
        <f t="shared" si="20"/>
        <v>0</v>
      </c>
      <c r="S85" s="15">
        <f t="shared" si="20"/>
        <v>0</v>
      </c>
      <c r="T85" s="15">
        <f t="shared" si="20"/>
        <v>0</v>
      </c>
      <c r="U85" s="15">
        <f t="shared" si="20"/>
        <v>0</v>
      </c>
      <c r="V85" s="15">
        <f t="shared" si="20"/>
        <v>0</v>
      </c>
      <c r="W85" s="15">
        <f t="shared" si="20"/>
        <v>5</v>
      </c>
      <c r="X85" s="15">
        <f t="shared" si="20"/>
        <v>0</v>
      </c>
      <c r="Y85" s="15">
        <f t="shared" si="20"/>
        <v>0</v>
      </c>
      <c r="Z85" s="15">
        <f t="shared" si="20"/>
        <v>0</v>
      </c>
      <c r="AA85" s="15">
        <f t="shared" si="20"/>
        <v>0</v>
      </c>
      <c r="AB85" s="15">
        <f t="shared" si="20"/>
        <v>0</v>
      </c>
      <c r="AC85" s="15">
        <f t="shared" si="20"/>
        <v>0</v>
      </c>
      <c r="AD85" s="15">
        <f t="shared" si="20"/>
        <v>0</v>
      </c>
      <c r="AE85" s="15">
        <f t="shared" si="20"/>
        <v>0</v>
      </c>
      <c r="AF85" s="15">
        <f t="shared" si="20"/>
        <v>0</v>
      </c>
      <c r="AG85" s="15">
        <f t="shared" si="20"/>
        <v>7</v>
      </c>
      <c r="AH85" s="15">
        <f t="shared" si="20"/>
        <v>0</v>
      </c>
      <c r="AI85" s="15">
        <f t="shared" si="20"/>
        <v>0</v>
      </c>
      <c r="AJ85" s="15">
        <f t="shared" si="20"/>
        <v>0</v>
      </c>
      <c r="AK85" s="15">
        <f t="shared" si="20"/>
        <v>0</v>
      </c>
      <c r="AL85" s="15">
        <f t="shared" si="20"/>
        <v>0</v>
      </c>
      <c r="AM85" s="15">
        <f t="shared" si="20"/>
        <v>0</v>
      </c>
      <c r="AN85" s="15">
        <f t="shared" si="20"/>
        <v>0</v>
      </c>
      <c r="AO85" s="15">
        <f t="shared" si="20"/>
        <v>1</v>
      </c>
      <c r="AP85" s="15">
        <f t="shared" si="20"/>
        <v>1</v>
      </c>
      <c r="AQ85" s="15">
        <f t="shared" si="20"/>
        <v>0</v>
      </c>
      <c r="AR85" s="15">
        <f t="shared" si="20"/>
        <v>0</v>
      </c>
      <c r="AS85" s="15">
        <f t="shared" si="20"/>
        <v>0</v>
      </c>
      <c r="AT85" s="15">
        <f t="shared" si="20"/>
        <v>0</v>
      </c>
      <c r="AU85" s="15">
        <f t="shared" si="20"/>
        <v>0</v>
      </c>
      <c r="AV85" s="15">
        <f t="shared" si="20"/>
        <v>0</v>
      </c>
      <c r="AW85" s="15">
        <f t="shared" si="20"/>
        <v>0</v>
      </c>
      <c r="AX85" s="15">
        <f t="shared" si="20"/>
        <v>10</v>
      </c>
      <c r="AY85" s="15">
        <f t="shared" si="20"/>
        <v>0</v>
      </c>
      <c r="AZ85" s="15">
        <f t="shared" si="20"/>
        <v>0</v>
      </c>
      <c r="BA85" s="15">
        <f t="shared" si="20"/>
        <v>0</v>
      </c>
      <c r="BB85" s="15">
        <f t="shared" si="20"/>
        <v>0</v>
      </c>
      <c r="BC85" s="15">
        <f t="shared" si="20"/>
        <v>0</v>
      </c>
      <c r="BD85" s="15">
        <f t="shared" si="20"/>
        <v>0</v>
      </c>
      <c r="BE85" s="15">
        <f t="shared" si="20"/>
        <v>0</v>
      </c>
      <c r="BF85" s="15">
        <f t="shared" si="20"/>
        <v>0</v>
      </c>
      <c r="BG85" s="15">
        <f t="shared" si="20"/>
        <v>0</v>
      </c>
      <c r="BH85" s="15">
        <f t="shared" si="20"/>
        <v>10</v>
      </c>
      <c r="BI85" s="15">
        <f t="shared" si="20"/>
        <v>5</v>
      </c>
      <c r="BJ85" s="15">
        <f t="shared" si="20"/>
        <v>5</v>
      </c>
      <c r="BK85" s="15">
        <f t="shared" si="20"/>
        <v>5</v>
      </c>
      <c r="BL85" s="15">
        <f t="shared" si="20"/>
        <v>0</v>
      </c>
      <c r="BM85" s="15">
        <f t="shared" si="20"/>
        <v>10</v>
      </c>
      <c r="BN85" s="15">
        <f t="shared" si="20"/>
        <v>5</v>
      </c>
      <c r="BO85" s="15">
        <f t="shared" si="20"/>
        <v>5</v>
      </c>
      <c r="BP85" s="15">
        <f t="shared" si="20"/>
        <v>0</v>
      </c>
      <c r="BQ85" s="15">
        <f t="shared" si="20"/>
        <v>0</v>
      </c>
      <c r="BR85" s="15">
        <f t="shared" si="20"/>
        <v>5</v>
      </c>
      <c r="BS85" s="15">
        <f t="shared" si="20"/>
        <v>10</v>
      </c>
      <c r="BT85" s="15">
        <f t="shared" si="20"/>
        <v>0</v>
      </c>
      <c r="BU85" s="15">
        <f t="shared" si="20"/>
        <v>0</v>
      </c>
      <c r="BV85" s="15">
        <f t="shared" si="20"/>
        <v>0</v>
      </c>
      <c r="BW85" s="15">
        <f t="shared" si="20"/>
        <v>0</v>
      </c>
      <c r="BX85" s="15">
        <f t="shared" si="20"/>
        <v>0</v>
      </c>
      <c r="BY85" s="15">
        <f t="shared" si="20"/>
        <v>0</v>
      </c>
      <c r="BZ85" s="15">
        <f t="shared" si="20"/>
        <v>0</v>
      </c>
      <c r="CA85" s="15">
        <f t="shared" si="20"/>
        <v>0</v>
      </c>
      <c r="CB85" s="15">
        <f t="shared" si="20"/>
        <v>0</v>
      </c>
      <c r="CC85" s="15">
        <f t="shared" si="20"/>
        <v>0</v>
      </c>
      <c r="CD85" s="15">
        <f t="shared" si="20"/>
        <v>0</v>
      </c>
      <c r="CE85" s="15">
        <f t="shared" si="20"/>
        <v>0</v>
      </c>
      <c r="CF85" s="15">
        <f t="shared" si="20"/>
        <v>2</v>
      </c>
      <c r="CG85" s="15">
        <f t="shared" si="20"/>
        <v>0</v>
      </c>
      <c r="CH85" s="15">
        <f t="shared" si="20"/>
        <v>0</v>
      </c>
      <c r="CI85" s="15">
        <f t="shared" si="20"/>
        <v>5</v>
      </c>
      <c r="CJ85" s="15">
        <f t="shared" si="20"/>
        <v>0</v>
      </c>
      <c r="CK85" s="15">
        <f t="shared" si="20"/>
        <v>1</v>
      </c>
      <c r="CL85" s="15">
        <f t="shared" si="20"/>
        <v>5</v>
      </c>
      <c r="CM85" s="15">
        <f t="shared" si="20"/>
        <v>10</v>
      </c>
      <c r="CN85" s="15">
        <f t="shared" si="20"/>
        <v>1</v>
      </c>
      <c r="CO85" s="15">
        <f>+CO12+CO13</f>
        <v>1</v>
      </c>
      <c r="CP85" s="15">
        <f>+CP12+CP13</f>
        <v>0</v>
      </c>
      <c r="CQ85" s="15">
        <f>+CQ12+CQ13</f>
        <v>1</v>
      </c>
      <c r="CR85" s="15"/>
    </row>
    <row r="86" spans="5:100" ht="15" customHeight="1" x14ac:dyDescent="0.25">
      <c r="K86" s="76"/>
      <c r="L86" s="76"/>
      <c r="M86" s="76"/>
      <c r="P86" s="15"/>
      <c r="Q86" s="15"/>
      <c r="R86" s="15"/>
      <c r="S86" s="15"/>
      <c r="T86" s="14"/>
      <c r="U86" s="14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7"/>
      <c r="BY86" s="17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</row>
    <row r="87" spans="5:100" x14ac:dyDescent="0.25">
      <c r="F87" s="5" t="s">
        <v>143</v>
      </c>
      <c r="G87" s="58"/>
      <c r="H87" s="65" t="s">
        <v>149</v>
      </c>
      <c r="I87" s="66" t="s">
        <v>148</v>
      </c>
      <c r="K87" s="76"/>
      <c r="L87" s="76"/>
      <c r="M87" s="76"/>
      <c r="O87" s="7" t="s">
        <v>149</v>
      </c>
      <c r="P87" s="15"/>
      <c r="Q87" s="15"/>
      <c r="R87" s="15"/>
      <c r="S87" s="15"/>
      <c r="T87" s="14"/>
      <c r="U87" s="14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7"/>
      <c r="BY87" s="17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</row>
    <row r="88" spans="5:100" x14ac:dyDescent="0.25">
      <c r="E88" s="8">
        <v>1</v>
      </c>
      <c r="F88" s="3" t="s">
        <v>164</v>
      </c>
      <c r="G88" s="6"/>
      <c r="H88" s="77">
        <v>1</v>
      </c>
      <c r="I88" s="78">
        <f t="shared" ref="I88:I93" si="21">+AVERAGE(P88:CQ88)</f>
        <v>0.24395833333333342</v>
      </c>
      <c r="K88" s="12"/>
      <c r="L88" s="15"/>
      <c r="M88" s="15"/>
      <c r="O88" s="64">
        <v>1</v>
      </c>
      <c r="P88" s="61">
        <f t="shared" ref="P88:CA88" si="22">+P24/$O$24</f>
        <v>0.21666666666666667</v>
      </c>
      <c r="Q88" s="61">
        <f t="shared" si="22"/>
        <v>0.21666666666666667</v>
      </c>
      <c r="R88" s="61">
        <f t="shared" si="22"/>
        <v>0.26666666666666666</v>
      </c>
      <c r="S88" s="61">
        <f t="shared" si="22"/>
        <v>0.25</v>
      </c>
      <c r="T88" s="61">
        <f t="shared" si="22"/>
        <v>0.38333333333333336</v>
      </c>
      <c r="U88" s="61">
        <f t="shared" si="22"/>
        <v>0.35</v>
      </c>
      <c r="V88" s="61">
        <f t="shared" si="22"/>
        <v>0.1</v>
      </c>
      <c r="W88" s="61">
        <f t="shared" si="22"/>
        <v>0.33333333333333331</v>
      </c>
      <c r="X88" s="61">
        <f t="shared" si="22"/>
        <v>0.26666666666666666</v>
      </c>
      <c r="Y88" s="61">
        <f t="shared" si="22"/>
        <v>0.25</v>
      </c>
      <c r="Z88" s="61">
        <f t="shared" si="22"/>
        <v>0.21666666666666667</v>
      </c>
      <c r="AA88" s="61">
        <f t="shared" si="22"/>
        <v>0.13333333333333333</v>
      </c>
      <c r="AB88" s="61">
        <f t="shared" si="22"/>
        <v>0.18333333333333332</v>
      </c>
      <c r="AC88" s="61">
        <f t="shared" si="22"/>
        <v>0.28333333333333333</v>
      </c>
      <c r="AD88" s="61">
        <f t="shared" si="22"/>
        <v>8.3333333333333329E-2</v>
      </c>
      <c r="AE88" s="61">
        <f t="shared" si="22"/>
        <v>0.2</v>
      </c>
      <c r="AF88" s="61">
        <f t="shared" si="22"/>
        <v>0.05</v>
      </c>
      <c r="AG88" s="61">
        <f t="shared" si="22"/>
        <v>0.46666666666666667</v>
      </c>
      <c r="AH88" s="61">
        <f t="shared" si="22"/>
        <v>0.28333333333333333</v>
      </c>
      <c r="AI88" s="61">
        <f t="shared" si="22"/>
        <v>6.6666666666666666E-2</v>
      </c>
      <c r="AJ88" s="61">
        <f t="shared" si="22"/>
        <v>0.13333333333333333</v>
      </c>
      <c r="AK88" s="61">
        <f t="shared" si="22"/>
        <v>0.13333333333333333</v>
      </c>
      <c r="AL88" s="61">
        <f t="shared" si="22"/>
        <v>0.05</v>
      </c>
      <c r="AM88" s="61">
        <f t="shared" si="22"/>
        <v>0.15</v>
      </c>
      <c r="AN88" s="61">
        <f t="shared" si="22"/>
        <v>0.38333333333333336</v>
      </c>
      <c r="AO88" s="61">
        <f t="shared" si="22"/>
        <v>0.1</v>
      </c>
      <c r="AP88" s="61">
        <f t="shared" si="22"/>
        <v>0.35</v>
      </c>
      <c r="AQ88" s="61">
        <f t="shared" si="22"/>
        <v>0.1</v>
      </c>
      <c r="AR88" s="61">
        <f t="shared" si="22"/>
        <v>0.05</v>
      </c>
      <c r="AS88" s="61">
        <f t="shared" si="22"/>
        <v>0.15</v>
      </c>
      <c r="AT88" s="61">
        <f t="shared" si="22"/>
        <v>0.13333333333333333</v>
      </c>
      <c r="AU88" s="61">
        <f t="shared" si="22"/>
        <v>0.05</v>
      </c>
      <c r="AV88" s="61">
        <f t="shared" si="22"/>
        <v>0.23333333333333334</v>
      </c>
      <c r="AW88" s="61">
        <f t="shared" si="22"/>
        <v>0.15</v>
      </c>
      <c r="AX88" s="61">
        <f t="shared" si="22"/>
        <v>0.55000000000000004</v>
      </c>
      <c r="AY88" s="61">
        <f t="shared" si="22"/>
        <v>0.1</v>
      </c>
      <c r="AZ88" s="61">
        <f t="shared" si="22"/>
        <v>0.45</v>
      </c>
      <c r="BA88" s="61">
        <f t="shared" si="22"/>
        <v>0</v>
      </c>
      <c r="BB88" s="61">
        <f t="shared" si="22"/>
        <v>0.48333333333333334</v>
      </c>
      <c r="BC88" s="61">
        <f t="shared" si="22"/>
        <v>0.15</v>
      </c>
      <c r="BD88" s="61">
        <f t="shared" si="22"/>
        <v>0.18333333333333332</v>
      </c>
      <c r="BE88" s="61">
        <f t="shared" si="22"/>
        <v>0.05</v>
      </c>
      <c r="BF88" s="61">
        <f t="shared" si="22"/>
        <v>0.2</v>
      </c>
      <c r="BG88" s="61">
        <f t="shared" si="22"/>
        <v>0.15</v>
      </c>
      <c r="BH88" s="61">
        <f t="shared" si="22"/>
        <v>0.53333333333333333</v>
      </c>
      <c r="BI88" s="61">
        <f t="shared" si="22"/>
        <v>0.35</v>
      </c>
      <c r="BJ88" s="61">
        <f t="shared" si="22"/>
        <v>0.16666666666666666</v>
      </c>
      <c r="BK88" s="61">
        <f t="shared" si="22"/>
        <v>0.18333333333333332</v>
      </c>
      <c r="BL88" s="61">
        <f t="shared" si="22"/>
        <v>0.55000000000000004</v>
      </c>
      <c r="BM88" s="61">
        <f t="shared" si="22"/>
        <v>0.43333333333333335</v>
      </c>
      <c r="BN88" s="61">
        <f t="shared" si="22"/>
        <v>0.23333333333333334</v>
      </c>
      <c r="BO88" s="61">
        <f t="shared" si="22"/>
        <v>0.43333333333333335</v>
      </c>
      <c r="BP88" s="61">
        <f t="shared" si="22"/>
        <v>0.23333333333333334</v>
      </c>
      <c r="BQ88" s="61">
        <f t="shared" si="22"/>
        <v>0.23333333333333334</v>
      </c>
      <c r="BR88" s="61">
        <f t="shared" si="22"/>
        <v>0.58333333333333337</v>
      </c>
      <c r="BS88" s="61">
        <f t="shared" si="22"/>
        <v>0.58333333333333337</v>
      </c>
      <c r="BT88" s="61">
        <f t="shared" si="22"/>
        <v>0.16666666666666666</v>
      </c>
      <c r="BU88" s="61">
        <f t="shared" si="22"/>
        <v>0.6</v>
      </c>
      <c r="BV88" s="61">
        <f t="shared" si="22"/>
        <v>0.15</v>
      </c>
      <c r="BW88" s="61">
        <f t="shared" si="22"/>
        <v>0.33333333333333331</v>
      </c>
      <c r="BX88" s="61">
        <f t="shared" si="22"/>
        <v>0.11666666666666667</v>
      </c>
      <c r="BY88" s="61">
        <f t="shared" si="22"/>
        <v>0.15</v>
      </c>
      <c r="BZ88" s="61">
        <f t="shared" si="22"/>
        <v>0.15</v>
      </c>
      <c r="CA88" s="61">
        <f t="shared" si="22"/>
        <v>0.25</v>
      </c>
      <c r="CB88" s="61">
        <f t="shared" ref="CB88:CQ88" si="23">+CB24/$O$24</f>
        <v>0.11666666666666667</v>
      </c>
      <c r="CC88" s="61">
        <f t="shared" si="23"/>
        <v>0.15</v>
      </c>
      <c r="CD88" s="61">
        <f t="shared" si="23"/>
        <v>0.15</v>
      </c>
      <c r="CE88" s="61">
        <f t="shared" si="23"/>
        <v>0.25</v>
      </c>
      <c r="CF88" s="61">
        <f t="shared" si="23"/>
        <v>0.46666666666666667</v>
      </c>
      <c r="CG88" s="61">
        <f t="shared" si="23"/>
        <v>8.3333333333333329E-2</v>
      </c>
      <c r="CH88" s="61">
        <f t="shared" si="23"/>
        <v>0.13333333333333333</v>
      </c>
      <c r="CI88" s="61">
        <f t="shared" si="23"/>
        <v>0.55000000000000004</v>
      </c>
      <c r="CJ88" s="61">
        <f t="shared" si="23"/>
        <v>0.3</v>
      </c>
      <c r="CK88" s="61">
        <f t="shared" si="23"/>
        <v>6.6666666666666666E-2</v>
      </c>
      <c r="CL88" s="61">
        <f t="shared" si="23"/>
        <v>0.28333333333333333</v>
      </c>
      <c r="CM88" s="61">
        <f t="shared" si="23"/>
        <v>0.41666666666666669</v>
      </c>
      <c r="CN88" s="61">
        <f t="shared" si="23"/>
        <v>0.05</v>
      </c>
      <c r="CO88" s="61">
        <f t="shared" si="23"/>
        <v>0.48333333333333334</v>
      </c>
      <c r="CP88" s="61">
        <f t="shared" si="23"/>
        <v>0.36666666666666664</v>
      </c>
      <c r="CQ88" s="61">
        <f t="shared" si="23"/>
        <v>0.13333333333333333</v>
      </c>
      <c r="CR88" s="61"/>
      <c r="CS88" s="105"/>
      <c r="CT88" s="105"/>
      <c r="CU88" s="112"/>
      <c r="CV88" s="61"/>
    </row>
    <row r="89" spans="5:100" x14ac:dyDescent="0.25">
      <c r="E89" s="8">
        <v>2</v>
      </c>
      <c r="F89" s="82" t="s">
        <v>151</v>
      </c>
      <c r="G89" s="85"/>
      <c r="H89" s="68">
        <v>1</v>
      </c>
      <c r="I89" s="73">
        <f t="shared" si="21"/>
        <v>0.46250000000000002</v>
      </c>
      <c r="J89" s="75"/>
      <c r="K89" s="83">
        <f>+$K$84</f>
        <v>80</v>
      </c>
      <c r="L89" s="86">
        <f>+K89-COUNTIF(P89:CQ89,0)</f>
        <v>56</v>
      </c>
      <c r="M89" s="81">
        <f>+L89/K89</f>
        <v>0.7</v>
      </c>
      <c r="O89" s="64">
        <v>1</v>
      </c>
      <c r="P89" s="61">
        <f t="shared" ref="P89:CA89" si="24">+P33/$O$33</f>
        <v>0</v>
      </c>
      <c r="Q89" s="61">
        <f t="shared" si="24"/>
        <v>0.1</v>
      </c>
      <c r="R89" s="61">
        <f t="shared" si="24"/>
        <v>0.1</v>
      </c>
      <c r="S89" s="61">
        <f t="shared" si="24"/>
        <v>6.6666666666666666E-2</v>
      </c>
      <c r="T89" s="61">
        <f t="shared" si="24"/>
        <v>0.66666666666666663</v>
      </c>
      <c r="U89" s="61">
        <f t="shared" si="24"/>
        <v>0.66666666666666663</v>
      </c>
      <c r="V89" s="61">
        <f t="shared" si="24"/>
        <v>3.3333333333333333E-2</v>
      </c>
      <c r="W89" s="61">
        <f t="shared" si="24"/>
        <v>0.73333333333333328</v>
      </c>
      <c r="X89" s="61">
        <f t="shared" si="24"/>
        <v>0.7</v>
      </c>
      <c r="Y89" s="61">
        <f t="shared" si="24"/>
        <v>0.73333333333333328</v>
      </c>
      <c r="Z89" s="61">
        <f t="shared" si="24"/>
        <v>0.7</v>
      </c>
      <c r="AA89" s="61">
        <f t="shared" si="24"/>
        <v>0.8</v>
      </c>
      <c r="AB89" s="61">
        <f t="shared" si="24"/>
        <v>0.8666666666666667</v>
      </c>
      <c r="AC89" s="61">
        <f t="shared" si="24"/>
        <v>0.76666666666666672</v>
      </c>
      <c r="AD89" s="61">
        <f t="shared" si="24"/>
        <v>0</v>
      </c>
      <c r="AE89" s="61">
        <f t="shared" si="24"/>
        <v>0.76666666666666672</v>
      </c>
      <c r="AF89" s="61">
        <f t="shared" si="24"/>
        <v>0.76666666666666672</v>
      </c>
      <c r="AG89" s="61">
        <f t="shared" si="24"/>
        <v>0.76666666666666672</v>
      </c>
      <c r="AH89" s="61">
        <f t="shared" si="24"/>
        <v>0</v>
      </c>
      <c r="AI89" s="61">
        <f t="shared" si="24"/>
        <v>0</v>
      </c>
      <c r="AJ89" s="61">
        <f t="shared" si="24"/>
        <v>0</v>
      </c>
      <c r="AK89" s="61">
        <f t="shared" si="24"/>
        <v>0</v>
      </c>
      <c r="AL89" s="61">
        <f t="shared" si="24"/>
        <v>0</v>
      </c>
      <c r="AM89" s="61">
        <f t="shared" si="24"/>
        <v>0</v>
      </c>
      <c r="AN89" s="61">
        <f t="shared" si="24"/>
        <v>0.7</v>
      </c>
      <c r="AO89" s="61">
        <f t="shared" si="24"/>
        <v>0.6333333333333333</v>
      </c>
      <c r="AP89" s="61">
        <f t="shared" si="24"/>
        <v>0.8666666666666667</v>
      </c>
      <c r="AQ89" s="61">
        <f t="shared" si="24"/>
        <v>0</v>
      </c>
      <c r="AR89" s="61">
        <f t="shared" si="24"/>
        <v>0</v>
      </c>
      <c r="AS89" s="61">
        <f t="shared" si="24"/>
        <v>0</v>
      </c>
      <c r="AT89" s="61">
        <f t="shared" si="24"/>
        <v>0</v>
      </c>
      <c r="AU89" s="61">
        <f t="shared" si="24"/>
        <v>0</v>
      </c>
      <c r="AV89" s="61">
        <f t="shared" si="24"/>
        <v>0.66666666666666663</v>
      </c>
      <c r="AW89" s="61">
        <f t="shared" si="24"/>
        <v>0.6</v>
      </c>
      <c r="AX89" s="61">
        <f t="shared" si="24"/>
        <v>0.73333333333333328</v>
      </c>
      <c r="AY89" s="61">
        <f t="shared" si="24"/>
        <v>0</v>
      </c>
      <c r="AZ89" s="61">
        <f t="shared" si="24"/>
        <v>0.56666666666666665</v>
      </c>
      <c r="BA89" s="61">
        <f t="shared" si="24"/>
        <v>0.73333333333333328</v>
      </c>
      <c r="BB89" s="61">
        <f t="shared" si="24"/>
        <v>0.8</v>
      </c>
      <c r="BC89" s="61">
        <f t="shared" si="24"/>
        <v>0</v>
      </c>
      <c r="BD89" s="61">
        <f t="shared" si="24"/>
        <v>0.73333333333333328</v>
      </c>
      <c r="BE89" s="61">
        <f t="shared" si="24"/>
        <v>0.73333333333333328</v>
      </c>
      <c r="BF89" s="61">
        <f t="shared" si="24"/>
        <v>0</v>
      </c>
      <c r="BG89" s="61">
        <f t="shared" si="24"/>
        <v>0.13333333333333333</v>
      </c>
      <c r="BH89" s="61">
        <f t="shared" si="24"/>
        <v>0</v>
      </c>
      <c r="BI89" s="61">
        <f t="shared" si="24"/>
        <v>0</v>
      </c>
      <c r="BJ89" s="61">
        <f t="shared" si="24"/>
        <v>0</v>
      </c>
      <c r="BK89" s="61">
        <f t="shared" si="24"/>
        <v>0</v>
      </c>
      <c r="BL89" s="61">
        <f t="shared" si="24"/>
        <v>0.33333333333333331</v>
      </c>
      <c r="BM89" s="61">
        <f t="shared" si="24"/>
        <v>0.4</v>
      </c>
      <c r="BN89" s="61">
        <f t="shared" si="24"/>
        <v>0</v>
      </c>
      <c r="BO89" s="61">
        <f t="shared" si="24"/>
        <v>0.8666666666666667</v>
      </c>
      <c r="BP89" s="61">
        <f t="shared" si="24"/>
        <v>0.76666666666666672</v>
      </c>
      <c r="BQ89" s="61">
        <f t="shared" si="24"/>
        <v>0.7</v>
      </c>
      <c r="BR89" s="61">
        <f t="shared" si="24"/>
        <v>0.73333333333333328</v>
      </c>
      <c r="BS89" s="61">
        <f t="shared" si="24"/>
        <v>0.8</v>
      </c>
      <c r="BT89" s="61">
        <f t="shared" si="24"/>
        <v>0.8666666666666667</v>
      </c>
      <c r="BU89" s="61">
        <f t="shared" si="24"/>
        <v>0.83333333333333337</v>
      </c>
      <c r="BV89" s="61">
        <f t="shared" si="24"/>
        <v>0</v>
      </c>
      <c r="BW89" s="61">
        <f t="shared" si="24"/>
        <v>0.73333333333333328</v>
      </c>
      <c r="BX89" s="61">
        <f t="shared" si="24"/>
        <v>0</v>
      </c>
      <c r="BY89" s="61">
        <f t="shared" si="24"/>
        <v>0.53333333333333333</v>
      </c>
      <c r="BZ89" s="61">
        <f t="shared" si="24"/>
        <v>0.53333333333333333</v>
      </c>
      <c r="CA89" s="61">
        <f t="shared" si="24"/>
        <v>0.56666666666666665</v>
      </c>
      <c r="CB89" s="61">
        <f t="shared" ref="CB89:CQ89" si="25">+CB33/$O$33</f>
        <v>0.53333333333333333</v>
      </c>
      <c r="CC89" s="61">
        <f t="shared" si="25"/>
        <v>0.73333333333333328</v>
      </c>
      <c r="CD89" s="61">
        <f t="shared" si="25"/>
        <v>0.73333333333333328</v>
      </c>
      <c r="CE89" s="61">
        <f t="shared" si="25"/>
        <v>0.46666666666666667</v>
      </c>
      <c r="CF89" s="61">
        <f t="shared" si="25"/>
        <v>0.9</v>
      </c>
      <c r="CG89" s="61">
        <f t="shared" si="25"/>
        <v>0.76666666666666672</v>
      </c>
      <c r="CH89" s="61">
        <f t="shared" si="25"/>
        <v>0.8666666666666667</v>
      </c>
      <c r="CI89" s="61">
        <f t="shared" si="25"/>
        <v>0.73333333333333328</v>
      </c>
      <c r="CJ89" s="61">
        <f t="shared" si="25"/>
        <v>0.8</v>
      </c>
      <c r="CK89" s="61">
        <f t="shared" si="25"/>
        <v>0.73333333333333328</v>
      </c>
      <c r="CL89" s="61">
        <f t="shared" si="25"/>
        <v>0.76666666666666672</v>
      </c>
      <c r="CM89" s="61">
        <f t="shared" si="25"/>
        <v>0.8</v>
      </c>
      <c r="CN89" s="61">
        <f t="shared" si="25"/>
        <v>0</v>
      </c>
      <c r="CO89" s="61">
        <f t="shared" si="25"/>
        <v>0.93333333333333335</v>
      </c>
      <c r="CP89" s="61">
        <f t="shared" si="25"/>
        <v>0.73333333333333328</v>
      </c>
      <c r="CQ89" s="61">
        <f t="shared" si="25"/>
        <v>0.7</v>
      </c>
      <c r="CR89" s="61"/>
      <c r="CS89" s="105"/>
      <c r="CT89" s="105"/>
      <c r="CU89" s="112"/>
      <c r="CV89" s="61"/>
    </row>
    <row r="90" spans="5:100" x14ac:dyDescent="0.25">
      <c r="E90" s="8">
        <v>3</v>
      </c>
      <c r="F90" s="3" t="s">
        <v>8</v>
      </c>
      <c r="G90" s="6"/>
      <c r="H90" s="79">
        <v>1</v>
      </c>
      <c r="I90" s="74">
        <f t="shared" si="21"/>
        <v>0.19892857142857148</v>
      </c>
      <c r="K90" s="12"/>
      <c r="L90" s="12"/>
      <c r="M90" s="15"/>
      <c r="O90" s="64">
        <v>1</v>
      </c>
      <c r="P90" s="61">
        <f t="shared" ref="P90:CA90" si="26">+P50/$O$50</f>
        <v>0</v>
      </c>
      <c r="Q90" s="61">
        <f t="shared" si="26"/>
        <v>4.2857142857142858E-2</v>
      </c>
      <c r="R90" s="61">
        <f t="shared" si="26"/>
        <v>7.1428571428571425E-2</v>
      </c>
      <c r="S90" s="61">
        <f t="shared" si="26"/>
        <v>7.1428571428571425E-2</v>
      </c>
      <c r="T90" s="61">
        <f t="shared" si="26"/>
        <v>0.3</v>
      </c>
      <c r="U90" s="61">
        <f t="shared" si="26"/>
        <v>0.38571428571428573</v>
      </c>
      <c r="V90" s="61">
        <f t="shared" si="26"/>
        <v>0.14285714285714285</v>
      </c>
      <c r="W90" s="61">
        <f t="shared" si="26"/>
        <v>0.22857142857142856</v>
      </c>
      <c r="X90" s="61">
        <f t="shared" si="26"/>
        <v>0.14285714285714285</v>
      </c>
      <c r="Y90" s="61">
        <f t="shared" si="26"/>
        <v>0.24285714285714285</v>
      </c>
      <c r="Z90" s="61">
        <f t="shared" si="26"/>
        <v>0.11428571428571428</v>
      </c>
      <c r="AA90" s="61">
        <f t="shared" si="26"/>
        <v>7.1428571428571425E-2</v>
      </c>
      <c r="AB90" s="61">
        <f t="shared" si="26"/>
        <v>0.35714285714285715</v>
      </c>
      <c r="AC90" s="61">
        <f t="shared" si="26"/>
        <v>0.48571428571428571</v>
      </c>
      <c r="AD90" s="61">
        <f t="shared" si="26"/>
        <v>0.15714285714285714</v>
      </c>
      <c r="AE90" s="61">
        <f t="shared" si="26"/>
        <v>0.31428571428571428</v>
      </c>
      <c r="AF90" s="61">
        <f t="shared" si="26"/>
        <v>0.38571428571428573</v>
      </c>
      <c r="AG90" s="61">
        <f t="shared" si="26"/>
        <v>0.35714285714285715</v>
      </c>
      <c r="AH90" s="61">
        <f t="shared" si="26"/>
        <v>0.15714285714285714</v>
      </c>
      <c r="AI90" s="61">
        <f t="shared" si="26"/>
        <v>0</v>
      </c>
      <c r="AJ90" s="61">
        <f t="shared" si="26"/>
        <v>0.25714285714285712</v>
      </c>
      <c r="AK90" s="61">
        <f t="shared" si="26"/>
        <v>0</v>
      </c>
      <c r="AL90" s="61">
        <f t="shared" si="26"/>
        <v>4.2857142857142858E-2</v>
      </c>
      <c r="AM90" s="61">
        <f t="shared" si="26"/>
        <v>0.11428571428571428</v>
      </c>
      <c r="AN90" s="61">
        <f t="shared" si="26"/>
        <v>0.11428571428571428</v>
      </c>
      <c r="AO90" s="61">
        <f t="shared" si="26"/>
        <v>0.35714285714285715</v>
      </c>
      <c r="AP90" s="61">
        <f t="shared" si="26"/>
        <v>0.37142857142857144</v>
      </c>
      <c r="AQ90" s="61">
        <f t="shared" si="26"/>
        <v>5.7142857142857141E-2</v>
      </c>
      <c r="AR90" s="61">
        <f t="shared" si="26"/>
        <v>0</v>
      </c>
      <c r="AS90" s="61">
        <f t="shared" si="26"/>
        <v>7.1428571428571425E-2</v>
      </c>
      <c r="AT90" s="61">
        <f t="shared" si="26"/>
        <v>7.1428571428571425E-2</v>
      </c>
      <c r="AU90" s="61">
        <f t="shared" si="26"/>
        <v>0.1</v>
      </c>
      <c r="AV90" s="61">
        <f t="shared" si="26"/>
        <v>0.37142857142857144</v>
      </c>
      <c r="AW90" s="61">
        <f t="shared" si="26"/>
        <v>0.27142857142857141</v>
      </c>
      <c r="AX90" s="61">
        <f t="shared" si="26"/>
        <v>0.45714285714285713</v>
      </c>
      <c r="AY90" s="61">
        <f t="shared" si="26"/>
        <v>8.5714285714285715E-2</v>
      </c>
      <c r="AZ90" s="61">
        <f t="shared" si="26"/>
        <v>0.25714285714285712</v>
      </c>
      <c r="BA90" s="61">
        <f t="shared" si="26"/>
        <v>0.14285714285714285</v>
      </c>
      <c r="BB90" s="61">
        <f t="shared" si="26"/>
        <v>0.38571428571428573</v>
      </c>
      <c r="BC90" s="61">
        <f t="shared" si="26"/>
        <v>5.7142857142857141E-2</v>
      </c>
      <c r="BD90" s="61">
        <f t="shared" si="26"/>
        <v>0.2</v>
      </c>
      <c r="BE90" s="61">
        <f t="shared" si="26"/>
        <v>0.15714285714285714</v>
      </c>
      <c r="BF90" s="61">
        <f t="shared" si="26"/>
        <v>0.11428571428571428</v>
      </c>
      <c r="BG90" s="61">
        <f t="shared" si="26"/>
        <v>0.35714285714285715</v>
      </c>
      <c r="BH90" s="61">
        <f t="shared" si="26"/>
        <v>0.52857142857142858</v>
      </c>
      <c r="BI90" s="61">
        <f t="shared" si="26"/>
        <v>0.21428571428571427</v>
      </c>
      <c r="BJ90" s="61">
        <f t="shared" si="26"/>
        <v>8.5714285714285715E-2</v>
      </c>
      <c r="BK90" s="61">
        <f t="shared" si="26"/>
        <v>4.2857142857142858E-2</v>
      </c>
      <c r="BL90" s="61">
        <f t="shared" si="26"/>
        <v>0.38571428571428573</v>
      </c>
      <c r="BM90" s="61">
        <f t="shared" si="26"/>
        <v>0.44285714285714284</v>
      </c>
      <c r="BN90" s="61">
        <f t="shared" si="26"/>
        <v>0.1</v>
      </c>
      <c r="BO90" s="61">
        <f t="shared" si="26"/>
        <v>0.37142857142857144</v>
      </c>
      <c r="BP90" s="61">
        <f t="shared" si="26"/>
        <v>0.27142857142857141</v>
      </c>
      <c r="BQ90" s="61">
        <f t="shared" si="26"/>
        <v>0.18571428571428572</v>
      </c>
      <c r="BR90" s="61">
        <f t="shared" si="26"/>
        <v>0.38571428571428573</v>
      </c>
      <c r="BS90" s="61">
        <f t="shared" si="26"/>
        <v>0.2857142857142857</v>
      </c>
      <c r="BT90" s="61">
        <f t="shared" si="26"/>
        <v>0.17142857142857143</v>
      </c>
      <c r="BU90" s="61">
        <f t="shared" si="26"/>
        <v>0.4</v>
      </c>
      <c r="BV90" s="61">
        <f t="shared" si="26"/>
        <v>0.1</v>
      </c>
      <c r="BW90" s="61">
        <f t="shared" si="26"/>
        <v>0.1</v>
      </c>
      <c r="BX90" s="61">
        <f t="shared" si="26"/>
        <v>0</v>
      </c>
      <c r="BY90" s="61">
        <f t="shared" si="26"/>
        <v>0</v>
      </c>
      <c r="BZ90" s="61">
        <f t="shared" si="26"/>
        <v>0</v>
      </c>
      <c r="CA90" s="61">
        <f t="shared" si="26"/>
        <v>0</v>
      </c>
      <c r="CB90" s="61">
        <f t="shared" ref="CB90:CQ90" si="27">+CB50/$O$50</f>
        <v>0</v>
      </c>
      <c r="CC90" s="61">
        <f t="shared" si="27"/>
        <v>0</v>
      </c>
      <c r="CD90" s="61">
        <f t="shared" si="27"/>
        <v>0</v>
      </c>
      <c r="CE90" s="61">
        <f t="shared" si="27"/>
        <v>0</v>
      </c>
      <c r="CF90" s="61">
        <f t="shared" si="27"/>
        <v>0.2857142857142857</v>
      </c>
      <c r="CG90" s="61">
        <f t="shared" si="27"/>
        <v>0.31428571428571428</v>
      </c>
      <c r="CH90" s="61">
        <f t="shared" si="27"/>
        <v>0.34285714285714286</v>
      </c>
      <c r="CI90" s="61">
        <f t="shared" si="27"/>
        <v>0.48571428571428571</v>
      </c>
      <c r="CJ90" s="61">
        <f t="shared" si="27"/>
        <v>0.25714285714285712</v>
      </c>
      <c r="CK90" s="61">
        <f t="shared" si="27"/>
        <v>5.7142857142857141E-2</v>
      </c>
      <c r="CL90" s="61">
        <f t="shared" si="27"/>
        <v>0.24285714285714285</v>
      </c>
      <c r="CM90" s="61">
        <f t="shared" si="27"/>
        <v>0.25714285714285712</v>
      </c>
      <c r="CN90" s="61">
        <f t="shared" si="27"/>
        <v>0.11428571428571428</v>
      </c>
      <c r="CO90" s="61">
        <f t="shared" si="27"/>
        <v>0.41428571428571431</v>
      </c>
      <c r="CP90" s="61">
        <f t="shared" si="27"/>
        <v>0.32857142857142857</v>
      </c>
      <c r="CQ90" s="61">
        <f t="shared" si="27"/>
        <v>0.3</v>
      </c>
      <c r="CR90" s="61"/>
      <c r="CS90" s="105"/>
      <c r="CT90" s="105"/>
      <c r="CU90" s="112"/>
      <c r="CV90" s="61"/>
    </row>
    <row r="91" spans="5:100" x14ac:dyDescent="0.25">
      <c r="E91" s="8">
        <v>4</v>
      </c>
      <c r="F91" s="3" t="s">
        <v>16</v>
      </c>
      <c r="G91" s="6"/>
      <c r="H91" s="77">
        <v>1</v>
      </c>
      <c r="I91" s="78">
        <f t="shared" si="21"/>
        <v>0.54208333333333325</v>
      </c>
      <c r="K91" s="12"/>
      <c r="L91" s="12"/>
      <c r="M91" s="15"/>
      <c r="O91" s="64">
        <v>1</v>
      </c>
      <c r="P91" s="61">
        <f t="shared" ref="P91:CA91" si="28">+P59/$O$59</f>
        <v>0.76666666666666672</v>
      </c>
      <c r="Q91" s="61">
        <f t="shared" si="28"/>
        <v>0.76666666666666672</v>
      </c>
      <c r="R91" s="61">
        <f t="shared" si="28"/>
        <v>0.76666666666666672</v>
      </c>
      <c r="S91" s="61">
        <f t="shared" si="28"/>
        <v>0.76666666666666672</v>
      </c>
      <c r="T91" s="61">
        <f t="shared" si="28"/>
        <v>0.83333333333333337</v>
      </c>
      <c r="U91" s="61">
        <f t="shared" si="28"/>
        <v>0.83333333333333337</v>
      </c>
      <c r="V91" s="61">
        <f t="shared" si="28"/>
        <v>0.46666666666666667</v>
      </c>
      <c r="W91" s="61">
        <f t="shared" si="28"/>
        <v>0.76666666666666672</v>
      </c>
      <c r="X91" s="61">
        <f t="shared" si="28"/>
        <v>0.53333333333333333</v>
      </c>
      <c r="Y91" s="61">
        <f t="shared" si="28"/>
        <v>0.7</v>
      </c>
      <c r="Z91" s="61">
        <f t="shared" si="28"/>
        <v>0.66666666666666663</v>
      </c>
      <c r="AA91" s="61">
        <f t="shared" si="28"/>
        <v>0.2</v>
      </c>
      <c r="AB91" s="61">
        <f t="shared" si="28"/>
        <v>0.76666666666666672</v>
      </c>
      <c r="AC91" s="61">
        <f t="shared" si="28"/>
        <v>0.8</v>
      </c>
      <c r="AD91" s="61">
        <f t="shared" si="28"/>
        <v>0.43333333333333335</v>
      </c>
      <c r="AE91" s="61">
        <f t="shared" si="28"/>
        <v>0.8666666666666667</v>
      </c>
      <c r="AF91" s="61">
        <f t="shared" si="28"/>
        <v>0.7</v>
      </c>
      <c r="AG91" s="61">
        <f t="shared" si="28"/>
        <v>0.73333333333333328</v>
      </c>
      <c r="AH91" s="61">
        <f t="shared" si="28"/>
        <v>0.53333333333333333</v>
      </c>
      <c r="AI91" s="61">
        <f t="shared" si="28"/>
        <v>0.3</v>
      </c>
      <c r="AJ91" s="61">
        <f t="shared" si="28"/>
        <v>0.66666666666666663</v>
      </c>
      <c r="AK91" s="61">
        <f t="shared" si="28"/>
        <v>0.3</v>
      </c>
      <c r="AL91" s="61">
        <f t="shared" si="28"/>
        <v>0.3</v>
      </c>
      <c r="AM91" s="61">
        <f t="shared" si="28"/>
        <v>0.4</v>
      </c>
      <c r="AN91" s="61">
        <f t="shared" si="28"/>
        <v>0.5</v>
      </c>
      <c r="AO91" s="61">
        <f t="shared" si="28"/>
        <v>0.6</v>
      </c>
      <c r="AP91" s="61">
        <f t="shared" si="28"/>
        <v>0.73333333333333328</v>
      </c>
      <c r="AQ91" s="61">
        <f t="shared" si="28"/>
        <v>0.36666666666666664</v>
      </c>
      <c r="AR91" s="61">
        <f t="shared" si="28"/>
        <v>0.26666666666666666</v>
      </c>
      <c r="AS91" s="61">
        <f t="shared" si="28"/>
        <v>0.53333333333333333</v>
      </c>
      <c r="AT91" s="61">
        <f t="shared" si="28"/>
        <v>0.33333333333333331</v>
      </c>
      <c r="AU91" s="61">
        <f t="shared" si="28"/>
        <v>0.3</v>
      </c>
      <c r="AV91" s="61">
        <f t="shared" si="28"/>
        <v>0.56666666666666665</v>
      </c>
      <c r="AW91" s="61">
        <f t="shared" si="28"/>
        <v>0.4</v>
      </c>
      <c r="AX91" s="61">
        <f t="shared" si="28"/>
        <v>0.66666666666666663</v>
      </c>
      <c r="AY91" s="61">
        <f t="shared" si="28"/>
        <v>0.26666666666666666</v>
      </c>
      <c r="AZ91" s="61">
        <f t="shared" si="28"/>
        <v>0.7</v>
      </c>
      <c r="BA91" s="61">
        <f t="shared" si="28"/>
        <v>0.46666666666666667</v>
      </c>
      <c r="BB91" s="61">
        <f t="shared" si="28"/>
        <v>0.7</v>
      </c>
      <c r="BC91" s="61">
        <f t="shared" si="28"/>
        <v>0.53333333333333333</v>
      </c>
      <c r="BD91" s="61">
        <f t="shared" si="28"/>
        <v>0.6333333333333333</v>
      </c>
      <c r="BE91" s="61">
        <f t="shared" si="28"/>
        <v>0.33333333333333331</v>
      </c>
      <c r="BF91" s="61">
        <f t="shared" si="28"/>
        <v>0.43333333333333335</v>
      </c>
      <c r="BG91" s="61">
        <f t="shared" si="28"/>
        <v>0.53333333333333333</v>
      </c>
      <c r="BH91" s="61">
        <f t="shared" si="28"/>
        <v>0.73333333333333328</v>
      </c>
      <c r="BI91" s="61">
        <f t="shared" si="28"/>
        <v>0.4</v>
      </c>
      <c r="BJ91" s="61">
        <f t="shared" si="28"/>
        <v>0.36666666666666664</v>
      </c>
      <c r="BK91" s="61">
        <f t="shared" si="28"/>
        <v>0.23333333333333334</v>
      </c>
      <c r="BL91" s="61">
        <f t="shared" si="28"/>
        <v>0.7</v>
      </c>
      <c r="BM91" s="61">
        <f t="shared" si="28"/>
        <v>0.43333333333333335</v>
      </c>
      <c r="BN91" s="61">
        <f t="shared" si="28"/>
        <v>0.53333333333333333</v>
      </c>
      <c r="BO91" s="61">
        <f t="shared" si="28"/>
        <v>0.6333333333333333</v>
      </c>
      <c r="BP91" s="61">
        <f t="shared" si="28"/>
        <v>0.56666666666666665</v>
      </c>
      <c r="BQ91" s="61">
        <f t="shared" si="28"/>
        <v>0.56666666666666665</v>
      </c>
      <c r="BR91" s="61">
        <f t="shared" si="28"/>
        <v>0.83333333333333337</v>
      </c>
      <c r="BS91" s="61">
        <f t="shared" si="28"/>
        <v>0.83333333333333337</v>
      </c>
      <c r="BT91" s="61">
        <f t="shared" si="28"/>
        <v>0.43333333333333335</v>
      </c>
      <c r="BU91" s="61">
        <f t="shared" si="28"/>
        <v>0.73333333333333328</v>
      </c>
      <c r="BV91" s="61">
        <f t="shared" si="28"/>
        <v>0.3</v>
      </c>
      <c r="BW91" s="61">
        <f t="shared" si="28"/>
        <v>0.53333333333333333</v>
      </c>
      <c r="BX91" s="61">
        <f t="shared" si="28"/>
        <v>0.5</v>
      </c>
      <c r="BY91" s="61">
        <f t="shared" si="28"/>
        <v>0.56666666666666665</v>
      </c>
      <c r="BZ91" s="61">
        <f t="shared" si="28"/>
        <v>0.56666666666666665</v>
      </c>
      <c r="CA91" s="61">
        <f t="shared" si="28"/>
        <v>0.66666666666666663</v>
      </c>
      <c r="CB91" s="61">
        <f t="shared" ref="CB91:CQ91" si="29">+CB59/$O$59</f>
        <v>0.53333333333333333</v>
      </c>
      <c r="CC91" s="61">
        <f t="shared" si="29"/>
        <v>0.5</v>
      </c>
      <c r="CD91" s="61">
        <f t="shared" si="29"/>
        <v>0.5</v>
      </c>
      <c r="CE91" s="61">
        <f t="shared" si="29"/>
        <v>0.7</v>
      </c>
      <c r="CF91" s="61">
        <f t="shared" si="29"/>
        <v>0.8</v>
      </c>
      <c r="CG91" s="61">
        <f t="shared" si="29"/>
        <v>0.46666666666666667</v>
      </c>
      <c r="CH91" s="61">
        <f t="shared" si="29"/>
        <v>0.46666666666666667</v>
      </c>
      <c r="CI91" s="61">
        <f t="shared" si="29"/>
        <v>0.53333333333333333</v>
      </c>
      <c r="CJ91" s="61">
        <f t="shared" si="29"/>
        <v>0.26666666666666666</v>
      </c>
      <c r="CK91" s="61">
        <f t="shared" si="29"/>
        <v>6.6666666666666666E-2</v>
      </c>
      <c r="CL91" s="61">
        <f t="shared" si="29"/>
        <v>0.3</v>
      </c>
      <c r="CM91" s="61">
        <f t="shared" si="29"/>
        <v>0.43333333333333335</v>
      </c>
      <c r="CN91" s="61">
        <f t="shared" si="29"/>
        <v>0.36666666666666664</v>
      </c>
      <c r="CO91" s="61">
        <f t="shared" si="29"/>
        <v>0.7</v>
      </c>
      <c r="CP91" s="61">
        <f t="shared" si="29"/>
        <v>0.43333333333333335</v>
      </c>
      <c r="CQ91" s="61">
        <f t="shared" si="29"/>
        <v>0.43333333333333335</v>
      </c>
      <c r="CR91" s="61"/>
      <c r="CS91" s="105"/>
      <c r="CT91" s="105"/>
      <c r="CU91" s="112"/>
      <c r="CV91" s="61"/>
    </row>
    <row r="92" spans="5:100" x14ac:dyDescent="0.25">
      <c r="E92" s="8">
        <v>5</v>
      </c>
      <c r="F92" s="82" t="s">
        <v>18</v>
      </c>
      <c r="G92" s="85"/>
      <c r="H92" s="68">
        <v>1</v>
      </c>
      <c r="I92" s="73">
        <f t="shared" si="21"/>
        <v>0.23041666666666666</v>
      </c>
      <c r="J92" s="75"/>
      <c r="K92" s="83">
        <f>+$K$84</f>
        <v>80</v>
      </c>
      <c r="L92" s="86">
        <f>+$K$92-COUNTIF(P92:CQ92,0)</f>
        <v>62</v>
      </c>
      <c r="M92" s="81">
        <f>+L92/K92</f>
        <v>0.77500000000000002</v>
      </c>
      <c r="O92" s="64">
        <v>1</v>
      </c>
      <c r="P92" s="61">
        <f t="shared" ref="P92:CA92" si="30">+P68/$O$68</f>
        <v>0.16666666666666666</v>
      </c>
      <c r="Q92" s="61">
        <f t="shared" si="30"/>
        <v>0.16666666666666666</v>
      </c>
      <c r="R92" s="61">
        <f t="shared" si="30"/>
        <v>0.16666666666666666</v>
      </c>
      <c r="S92" s="61">
        <f t="shared" si="30"/>
        <v>0.16666666666666666</v>
      </c>
      <c r="T92" s="61">
        <f t="shared" si="30"/>
        <v>0.5</v>
      </c>
      <c r="U92" s="61">
        <f t="shared" si="30"/>
        <v>0.5</v>
      </c>
      <c r="V92" s="61">
        <f t="shared" si="30"/>
        <v>0</v>
      </c>
      <c r="W92" s="61">
        <f t="shared" si="30"/>
        <v>0.33333333333333331</v>
      </c>
      <c r="X92" s="61">
        <f t="shared" si="30"/>
        <v>0.2</v>
      </c>
      <c r="Y92" s="61">
        <f t="shared" si="30"/>
        <v>0.23333333333333334</v>
      </c>
      <c r="Z92" s="61">
        <f t="shared" si="30"/>
        <v>0.5</v>
      </c>
      <c r="AA92" s="61">
        <f t="shared" si="30"/>
        <v>3.3333333333333333E-2</v>
      </c>
      <c r="AB92" s="61">
        <f t="shared" si="30"/>
        <v>0.6333333333333333</v>
      </c>
      <c r="AC92" s="61">
        <f t="shared" si="30"/>
        <v>0.6</v>
      </c>
      <c r="AD92" s="61">
        <f t="shared" si="30"/>
        <v>0.26666666666666666</v>
      </c>
      <c r="AE92" s="61">
        <f t="shared" si="30"/>
        <v>0.6333333333333333</v>
      </c>
      <c r="AF92" s="61">
        <f t="shared" si="30"/>
        <v>0.5</v>
      </c>
      <c r="AG92" s="61">
        <f t="shared" si="30"/>
        <v>0.56666666666666665</v>
      </c>
      <c r="AH92" s="61">
        <f t="shared" si="30"/>
        <v>0.2</v>
      </c>
      <c r="AI92" s="61">
        <f t="shared" si="30"/>
        <v>0</v>
      </c>
      <c r="AJ92" s="61">
        <f t="shared" si="30"/>
        <v>0.4</v>
      </c>
      <c r="AK92" s="61">
        <f t="shared" si="30"/>
        <v>0</v>
      </c>
      <c r="AL92" s="61">
        <f t="shared" si="30"/>
        <v>0</v>
      </c>
      <c r="AM92" s="61">
        <f t="shared" si="30"/>
        <v>3.3333333333333333E-2</v>
      </c>
      <c r="AN92" s="61">
        <f t="shared" si="30"/>
        <v>0.16666666666666666</v>
      </c>
      <c r="AO92" s="61">
        <f t="shared" si="30"/>
        <v>0.23333333333333334</v>
      </c>
      <c r="AP92" s="61">
        <f t="shared" si="30"/>
        <v>0.36666666666666664</v>
      </c>
      <c r="AQ92" s="61">
        <f t="shared" si="30"/>
        <v>0</v>
      </c>
      <c r="AR92" s="61">
        <f t="shared" si="30"/>
        <v>0</v>
      </c>
      <c r="AS92" s="61">
        <f t="shared" si="30"/>
        <v>0</v>
      </c>
      <c r="AT92" s="61">
        <f t="shared" si="30"/>
        <v>0</v>
      </c>
      <c r="AU92" s="61">
        <f t="shared" si="30"/>
        <v>0</v>
      </c>
      <c r="AV92" s="61">
        <f t="shared" si="30"/>
        <v>0.46666666666666667</v>
      </c>
      <c r="AW92" s="61">
        <f t="shared" si="30"/>
        <v>0.4</v>
      </c>
      <c r="AX92" s="61">
        <f t="shared" si="30"/>
        <v>0.46666666666666667</v>
      </c>
      <c r="AY92" s="61">
        <f t="shared" si="30"/>
        <v>0</v>
      </c>
      <c r="AZ92" s="61">
        <f t="shared" si="30"/>
        <v>0.33333333333333331</v>
      </c>
      <c r="BA92" s="61">
        <f t="shared" si="30"/>
        <v>0.1</v>
      </c>
      <c r="BB92" s="61">
        <f t="shared" si="30"/>
        <v>0.43333333333333335</v>
      </c>
      <c r="BC92" s="61">
        <f t="shared" si="30"/>
        <v>0</v>
      </c>
      <c r="BD92" s="61">
        <f t="shared" si="30"/>
        <v>0</v>
      </c>
      <c r="BE92" s="61">
        <f t="shared" si="30"/>
        <v>6.6666666666666666E-2</v>
      </c>
      <c r="BF92" s="61">
        <f t="shared" si="30"/>
        <v>3.3333333333333333E-2</v>
      </c>
      <c r="BG92" s="61">
        <f t="shared" si="30"/>
        <v>0.43333333333333335</v>
      </c>
      <c r="BH92" s="61">
        <f t="shared" si="30"/>
        <v>0.5</v>
      </c>
      <c r="BI92" s="61">
        <f t="shared" si="30"/>
        <v>0.26666666666666666</v>
      </c>
      <c r="BJ92" s="61">
        <f t="shared" si="30"/>
        <v>0</v>
      </c>
      <c r="BK92" s="61">
        <f t="shared" si="30"/>
        <v>0</v>
      </c>
      <c r="BL92" s="61">
        <f t="shared" si="30"/>
        <v>0.2</v>
      </c>
      <c r="BM92" s="61">
        <f t="shared" si="30"/>
        <v>0.13333333333333333</v>
      </c>
      <c r="BN92" s="61">
        <f t="shared" si="30"/>
        <v>0</v>
      </c>
      <c r="BO92" s="61">
        <f t="shared" si="30"/>
        <v>0.26666666666666666</v>
      </c>
      <c r="BP92" s="61">
        <f t="shared" si="30"/>
        <v>0.23333333333333334</v>
      </c>
      <c r="BQ92" s="61">
        <f t="shared" si="30"/>
        <v>0.36666666666666664</v>
      </c>
      <c r="BR92" s="61">
        <f t="shared" si="30"/>
        <v>0.6</v>
      </c>
      <c r="BS92" s="61">
        <f t="shared" si="30"/>
        <v>0.6</v>
      </c>
      <c r="BT92" s="61">
        <f t="shared" si="30"/>
        <v>0.13333333333333333</v>
      </c>
      <c r="BU92" s="61">
        <f t="shared" si="30"/>
        <v>0.6</v>
      </c>
      <c r="BV92" s="61">
        <f t="shared" si="30"/>
        <v>0.1</v>
      </c>
      <c r="BW92" s="61">
        <f t="shared" si="30"/>
        <v>0.36666666666666664</v>
      </c>
      <c r="BX92" s="61">
        <f t="shared" si="30"/>
        <v>0.13333333333333333</v>
      </c>
      <c r="BY92" s="61">
        <f t="shared" si="30"/>
        <v>0.13333333333333333</v>
      </c>
      <c r="BZ92" s="61">
        <f t="shared" si="30"/>
        <v>0.16666666666666666</v>
      </c>
      <c r="CA92" s="61">
        <f t="shared" si="30"/>
        <v>0.16666666666666666</v>
      </c>
      <c r="CB92" s="61">
        <f t="shared" ref="CB92:CQ92" si="31">+CB68/$O$68</f>
        <v>0.1</v>
      </c>
      <c r="CC92" s="61">
        <f t="shared" si="31"/>
        <v>0</v>
      </c>
      <c r="CD92" s="61">
        <f t="shared" si="31"/>
        <v>0</v>
      </c>
      <c r="CE92" s="61">
        <f t="shared" si="31"/>
        <v>0.26666666666666666</v>
      </c>
      <c r="CF92" s="61">
        <f t="shared" si="31"/>
        <v>0.46666666666666667</v>
      </c>
      <c r="CG92" s="61">
        <f t="shared" si="31"/>
        <v>0.16666666666666666</v>
      </c>
      <c r="CH92" s="61">
        <f t="shared" si="31"/>
        <v>0.16666666666666666</v>
      </c>
      <c r="CI92" s="61">
        <f t="shared" si="31"/>
        <v>0.46666666666666667</v>
      </c>
      <c r="CJ92" s="61">
        <f t="shared" si="31"/>
        <v>0.23333333333333334</v>
      </c>
      <c r="CK92" s="61">
        <f t="shared" si="31"/>
        <v>3.3333333333333333E-2</v>
      </c>
      <c r="CL92" s="61">
        <f t="shared" si="31"/>
        <v>0.26666666666666666</v>
      </c>
      <c r="CM92" s="61">
        <f t="shared" si="31"/>
        <v>0.3</v>
      </c>
      <c r="CN92" s="61">
        <f t="shared" si="31"/>
        <v>0</v>
      </c>
      <c r="CO92" s="61">
        <f t="shared" si="31"/>
        <v>0.43333333333333335</v>
      </c>
      <c r="CP92" s="61">
        <f t="shared" si="31"/>
        <v>0.13333333333333333</v>
      </c>
      <c r="CQ92" s="61">
        <f t="shared" si="31"/>
        <v>0.13333333333333333</v>
      </c>
      <c r="CR92" s="61"/>
      <c r="CS92" s="105"/>
      <c r="CT92" s="105"/>
      <c r="CU92" s="112"/>
      <c r="CV92" s="61"/>
    </row>
    <row r="93" spans="5:100" x14ac:dyDescent="0.25">
      <c r="E93" s="8">
        <v>6</v>
      </c>
      <c r="F93" s="3" t="s">
        <v>19</v>
      </c>
      <c r="G93" s="6"/>
      <c r="H93" s="79">
        <v>1</v>
      </c>
      <c r="I93" s="74">
        <f t="shared" si="21"/>
        <v>0.30458333333333326</v>
      </c>
      <c r="K93" s="12"/>
      <c r="L93" s="12"/>
      <c r="M93" s="15"/>
      <c r="O93" s="64">
        <v>1</v>
      </c>
      <c r="P93" s="61">
        <f t="shared" ref="P93:CA93" si="32">+P77/$O$77</f>
        <v>0.3</v>
      </c>
      <c r="Q93" s="61">
        <f t="shared" si="32"/>
        <v>0.33333333333333331</v>
      </c>
      <c r="R93" s="61">
        <f t="shared" si="32"/>
        <v>0.43333333333333335</v>
      </c>
      <c r="S93" s="61">
        <f t="shared" si="32"/>
        <v>0.4</v>
      </c>
      <c r="T93" s="61">
        <f t="shared" si="32"/>
        <v>0.3</v>
      </c>
      <c r="U93" s="61">
        <f t="shared" si="32"/>
        <v>0.4</v>
      </c>
      <c r="V93" s="61">
        <f t="shared" si="32"/>
        <v>0.1</v>
      </c>
      <c r="W93" s="61">
        <f t="shared" si="32"/>
        <v>0.36666666666666664</v>
      </c>
      <c r="X93" s="61">
        <f t="shared" si="32"/>
        <v>0.3</v>
      </c>
      <c r="Y93" s="61">
        <f t="shared" si="32"/>
        <v>0.26666666666666666</v>
      </c>
      <c r="Z93" s="61">
        <f t="shared" si="32"/>
        <v>0.33333333333333331</v>
      </c>
      <c r="AA93" s="61">
        <f t="shared" si="32"/>
        <v>0.3</v>
      </c>
      <c r="AB93" s="61">
        <f t="shared" si="32"/>
        <v>0.6</v>
      </c>
      <c r="AC93" s="61">
        <f t="shared" si="32"/>
        <v>0.53333333333333333</v>
      </c>
      <c r="AD93" s="61">
        <f t="shared" si="32"/>
        <v>0.13333333333333333</v>
      </c>
      <c r="AE93" s="61">
        <f t="shared" si="32"/>
        <v>0.33333333333333331</v>
      </c>
      <c r="AF93" s="61">
        <f t="shared" si="32"/>
        <v>0.4</v>
      </c>
      <c r="AG93" s="61">
        <f t="shared" si="32"/>
        <v>0.5</v>
      </c>
      <c r="AH93" s="61">
        <f t="shared" si="32"/>
        <v>0.2</v>
      </c>
      <c r="AI93" s="61">
        <f t="shared" si="32"/>
        <v>0</v>
      </c>
      <c r="AJ93" s="61">
        <f t="shared" si="32"/>
        <v>0.6333333333333333</v>
      </c>
      <c r="AK93" s="61">
        <f t="shared" si="32"/>
        <v>0</v>
      </c>
      <c r="AL93" s="61">
        <f t="shared" si="32"/>
        <v>3.3333333333333333E-2</v>
      </c>
      <c r="AM93" s="61">
        <f t="shared" si="32"/>
        <v>6.6666666666666666E-2</v>
      </c>
      <c r="AN93" s="61">
        <f t="shared" si="32"/>
        <v>0.16666666666666666</v>
      </c>
      <c r="AO93" s="61">
        <f t="shared" si="32"/>
        <v>0.3</v>
      </c>
      <c r="AP93" s="61">
        <f t="shared" si="32"/>
        <v>0.4</v>
      </c>
      <c r="AQ93" s="61">
        <f t="shared" si="32"/>
        <v>0.2</v>
      </c>
      <c r="AR93" s="61">
        <f t="shared" si="32"/>
        <v>0</v>
      </c>
      <c r="AS93" s="61">
        <f t="shared" si="32"/>
        <v>0.16666666666666666</v>
      </c>
      <c r="AT93" s="61">
        <f t="shared" si="32"/>
        <v>3.3333333333333333E-2</v>
      </c>
      <c r="AU93" s="61">
        <f t="shared" si="32"/>
        <v>0.1</v>
      </c>
      <c r="AV93" s="61">
        <f t="shared" si="32"/>
        <v>0.33333333333333331</v>
      </c>
      <c r="AW93" s="61">
        <f t="shared" si="32"/>
        <v>0.2</v>
      </c>
      <c r="AX93" s="61">
        <f t="shared" si="32"/>
        <v>0.43333333333333335</v>
      </c>
      <c r="AY93" s="61">
        <f t="shared" si="32"/>
        <v>0.13333333333333333</v>
      </c>
      <c r="AZ93" s="61">
        <f t="shared" si="32"/>
        <v>0.56666666666666665</v>
      </c>
      <c r="BA93" s="61">
        <f t="shared" si="32"/>
        <v>0.16666666666666666</v>
      </c>
      <c r="BB93" s="61">
        <f t="shared" si="32"/>
        <v>0.46666666666666667</v>
      </c>
      <c r="BC93" s="61">
        <f t="shared" si="32"/>
        <v>0.16666666666666666</v>
      </c>
      <c r="BD93" s="61">
        <f t="shared" si="32"/>
        <v>0.56666666666666665</v>
      </c>
      <c r="BE93" s="61">
        <f t="shared" si="32"/>
        <v>0.36666666666666664</v>
      </c>
      <c r="BF93" s="61">
        <f t="shared" si="32"/>
        <v>0.16666666666666666</v>
      </c>
      <c r="BG93" s="61">
        <f t="shared" si="32"/>
        <v>0.46666666666666667</v>
      </c>
      <c r="BH93" s="61">
        <f t="shared" si="32"/>
        <v>0.46666666666666667</v>
      </c>
      <c r="BI93" s="61">
        <f t="shared" si="32"/>
        <v>0.23333333333333334</v>
      </c>
      <c r="BJ93" s="61">
        <f t="shared" si="32"/>
        <v>0.16666666666666666</v>
      </c>
      <c r="BK93" s="61">
        <f t="shared" si="32"/>
        <v>0.16666666666666666</v>
      </c>
      <c r="BL93" s="61">
        <f t="shared" si="32"/>
        <v>0.5</v>
      </c>
      <c r="BM93" s="61">
        <f t="shared" si="32"/>
        <v>0.56666666666666665</v>
      </c>
      <c r="BN93" s="61">
        <f t="shared" si="32"/>
        <v>0.16666666666666666</v>
      </c>
      <c r="BO93" s="61">
        <f t="shared" si="32"/>
        <v>0.53333333333333333</v>
      </c>
      <c r="BP93" s="61">
        <f t="shared" si="32"/>
        <v>0.33333333333333331</v>
      </c>
      <c r="BQ93" s="61">
        <f t="shared" si="32"/>
        <v>0.5</v>
      </c>
      <c r="BR93" s="61">
        <f t="shared" si="32"/>
        <v>0.46666666666666667</v>
      </c>
      <c r="BS93" s="61">
        <f t="shared" si="32"/>
        <v>0.3</v>
      </c>
      <c r="BT93" s="61">
        <f t="shared" si="32"/>
        <v>0.26666666666666666</v>
      </c>
      <c r="BU93" s="61">
        <f t="shared" si="32"/>
        <v>0.4</v>
      </c>
      <c r="BV93" s="61">
        <f t="shared" si="32"/>
        <v>0.16666666666666666</v>
      </c>
      <c r="BW93" s="61">
        <f t="shared" si="32"/>
        <v>0.26666666666666666</v>
      </c>
      <c r="BX93" s="61">
        <f t="shared" si="32"/>
        <v>0.2</v>
      </c>
      <c r="BY93" s="61">
        <f t="shared" si="32"/>
        <v>0.23333333333333334</v>
      </c>
      <c r="BZ93" s="61">
        <f t="shared" si="32"/>
        <v>0.23333333333333334</v>
      </c>
      <c r="CA93" s="61">
        <f t="shared" si="32"/>
        <v>0.33333333333333331</v>
      </c>
      <c r="CB93" s="61">
        <f t="shared" ref="CB93:CQ93" si="33">+CB77/$O$77</f>
        <v>0.23333333333333334</v>
      </c>
      <c r="CC93" s="61">
        <f t="shared" si="33"/>
        <v>0.26666666666666666</v>
      </c>
      <c r="CD93" s="61">
        <f t="shared" si="33"/>
        <v>0.26666666666666666</v>
      </c>
      <c r="CE93" s="61">
        <f t="shared" si="33"/>
        <v>0.3</v>
      </c>
      <c r="CF93" s="61">
        <f t="shared" si="33"/>
        <v>0.43333333333333335</v>
      </c>
      <c r="CG93" s="61">
        <f t="shared" si="33"/>
        <v>0.3</v>
      </c>
      <c r="CH93" s="61">
        <f t="shared" si="33"/>
        <v>0.36666666666666664</v>
      </c>
      <c r="CI93" s="61">
        <f t="shared" si="33"/>
        <v>0.43333333333333335</v>
      </c>
      <c r="CJ93" s="61">
        <f t="shared" si="33"/>
        <v>0.3</v>
      </c>
      <c r="CK93" s="61">
        <f t="shared" si="33"/>
        <v>6.6666666666666666E-2</v>
      </c>
      <c r="CL93" s="61">
        <f t="shared" si="33"/>
        <v>0.43333333333333335</v>
      </c>
      <c r="CM93" s="61">
        <f t="shared" si="33"/>
        <v>0.36666666666666664</v>
      </c>
      <c r="CN93" s="61">
        <f t="shared" si="33"/>
        <v>0.2</v>
      </c>
      <c r="CO93" s="61">
        <f t="shared" si="33"/>
        <v>0.6333333333333333</v>
      </c>
      <c r="CP93" s="61">
        <f t="shared" si="33"/>
        <v>0.4</v>
      </c>
      <c r="CQ93" s="61">
        <f t="shared" si="33"/>
        <v>0.2</v>
      </c>
      <c r="CR93" s="61"/>
      <c r="CS93" s="105"/>
      <c r="CT93" s="105"/>
      <c r="CU93" s="112"/>
      <c r="CV93" s="61"/>
    </row>
    <row r="94" spans="5:100" x14ac:dyDescent="0.25">
      <c r="O94" s="7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05"/>
      <c r="CT94" s="105"/>
      <c r="CU94" s="112"/>
      <c r="CV94" s="15"/>
    </row>
    <row r="95" spans="5:100" ht="15.75" thickBot="1" x14ac:dyDescent="0.3">
      <c r="O95" s="7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05"/>
      <c r="CT95" s="105"/>
      <c r="CU95" s="112"/>
      <c r="CV95" s="15"/>
    </row>
    <row r="96" spans="5:100" ht="30.75" thickBot="1" x14ac:dyDescent="0.3">
      <c r="F96" s="69" t="s">
        <v>156</v>
      </c>
      <c r="G96" s="70"/>
      <c r="H96" s="70"/>
      <c r="I96" s="71"/>
      <c r="O96" s="7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05"/>
      <c r="CT96" s="105"/>
      <c r="CU96" s="112"/>
      <c r="CV96" s="15"/>
    </row>
    <row r="97" spans="5:100" x14ac:dyDescent="0.25">
      <c r="E97" s="8">
        <v>7</v>
      </c>
      <c r="F97" s="3" t="s">
        <v>159</v>
      </c>
      <c r="I97" s="74">
        <f>+AVERAGE(P97:CQ97)</f>
        <v>0.23426470588235282</v>
      </c>
      <c r="O97" s="7">
        <f>60+10+70+30</f>
        <v>170</v>
      </c>
      <c r="P97" s="62">
        <f t="shared" ref="P97:CA97" si="34">(+P24+P27+P28+P50+P77)/$O$97</f>
        <v>0.12941176470588237</v>
      </c>
      <c r="Q97" s="62">
        <f t="shared" si="34"/>
        <v>0.17058823529411765</v>
      </c>
      <c r="R97" s="62">
        <f t="shared" si="34"/>
        <v>0.21764705882352942</v>
      </c>
      <c r="S97" s="62">
        <f t="shared" si="34"/>
        <v>0.2</v>
      </c>
      <c r="T97" s="62">
        <f t="shared" si="34"/>
        <v>0.3235294117647059</v>
      </c>
      <c r="U97" s="62">
        <f t="shared" si="34"/>
        <v>0.36470588235294116</v>
      </c>
      <c r="V97" s="62">
        <f t="shared" si="34"/>
        <v>0.11764705882352941</v>
      </c>
      <c r="W97" s="62">
        <f t="shared" si="34"/>
        <v>0.28823529411764703</v>
      </c>
      <c r="X97" s="62">
        <f t="shared" si="34"/>
        <v>0.21176470588235294</v>
      </c>
      <c r="Y97" s="62">
        <f t="shared" si="34"/>
        <v>0.24705882352941178</v>
      </c>
      <c r="Z97" s="62">
        <f t="shared" si="34"/>
        <v>0.18823529411764706</v>
      </c>
      <c r="AA97" s="62">
        <f t="shared" si="34"/>
        <v>0.15294117647058825</v>
      </c>
      <c r="AB97" s="62">
        <f t="shared" si="34"/>
        <v>0.35294117647058826</v>
      </c>
      <c r="AC97" s="62">
        <f t="shared" si="34"/>
        <v>0.41176470588235292</v>
      </c>
      <c r="AD97" s="62">
        <f t="shared" si="34"/>
        <v>0.11764705882352941</v>
      </c>
      <c r="AE97" s="62">
        <f t="shared" si="34"/>
        <v>0.27647058823529413</v>
      </c>
      <c r="AF97" s="62">
        <f t="shared" si="34"/>
        <v>0.26470588235294118</v>
      </c>
      <c r="AG97" s="62">
        <f t="shared" si="34"/>
        <v>0.41764705882352943</v>
      </c>
      <c r="AH97" s="62">
        <f t="shared" si="34"/>
        <v>0.2</v>
      </c>
      <c r="AI97" s="62">
        <f t="shared" si="34"/>
        <v>2.3529411764705882E-2</v>
      </c>
      <c r="AJ97" s="62">
        <f t="shared" si="34"/>
        <v>0.26470588235294118</v>
      </c>
      <c r="AK97" s="62">
        <f t="shared" si="34"/>
        <v>4.7058823529411764E-2</v>
      </c>
      <c r="AL97" s="62">
        <f t="shared" si="34"/>
        <v>4.1176470588235294E-2</v>
      </c>
      <c r="AM97" s="62">
        <f t="shared" si="34"/>
        <v>0.11176470588235295</v>
      </c>
      <c r="AN97" s="62">
        <f t="shared" si="34"/>
        <v>0.21764705882352942</v>
      </c>
      <c r="AO97" s="62">
        <f t="shared" si="34"/>
        <v>0.25882352941176473</v>
      </c>
      <c r="AP97" s="62">
        <f t="shared" si="34"/>
        <v>0.38235294117647056</v>
      </c>
      <c r="AQ97" s="62">
        <f t="shared" si="34"/>
        <v>9.4117647058823528E-2</v>
      </c>
      <c r="AR97" s="62">
        <f t="shared" si="34"/>
        <v>1.7647058823529412E-2</v>
      </c>
      <c r="AS97" s="62">
        <f t="shared" si="34"/>
        <v>0.11176470588235295</v>
      </c>
      <c r="AT97" s="62">
        <f t="shared" si="34"/>
        <v>8.2352941176470587E-2</v>
      </c>
      <c r="AU97" s="62">
        <f t="shared" si="34"/>
        <v>7.6470588235294124E-2</v>
      </c>
      <c r="AV97" s="62">
        <f t="shared" si="34"/>
        <v>0.31764705882352939</v>
      </c>
      <c r="AW97" s="62">
        <f t="shared" si="34"/>
        <v>0.21176470588235294</v>
      </c>
      <c r="AX97" s="62">
        <f t="shared" si="34"/>
        <v>0.47058823529411764</v>
      </c>
      <c r="AY97" s="62">
        <f t="shared" si="34"/>
        <v>9.4117647058823528E-2</v>
      </c>
      <c r="AZ97" s="62">
        <f t="shared" si="34"/>
        <v>0.37058823529411766</v>
      </c>
      <c r="BA97" s="62">
        <f t="shared" si="34"/>
        <v>0.1</v>
      </c>
      <c r="BB97" s="62">
        <f t="shared" si="34"/>
        <v>0.43529411764705883</v>
      </c>
      <c r="BC97" s="62">
        <f t="shared" si="34"/>
        <v>0.10588235294117647</v>
      </c>
      <c r="BD97" s="62">
        <f t="shared" si="34"/>
        <v>0.28235294117647058</v>
      </c>
      <c r="BE97" s="62">
        <f t="shared" si="34"/>
        <v>0.1588235294117647</v>
      </c>
      <c r="BF97" s="62">
        <f t="shared" si="34"/>
        <v>0.14705882352941177</v>
      </c>
      <c r="BG97" s="62">
        <f t="shared" si="34"/>
        <v>0.30588235294117649</v>
      </c>
      <c r="BH97" s="62">
        <f t="shared" si="34"/>
        <v>0.48823529411764705</v>
      </c>
      <c r="BI97" s="62">
        <f t="shared" si="34"/>
        <v>0.25294117647058822</v>
      </c>
      <c r="BJ97" s="62">
        <f t="shared" si="34"/>
        <v>0.12352941176470589</v>
      </c>
      <c r="BK97" s="62">
        <f t="shared" si="34"/>
        <v>0.11176470588235295</v>
      </c>
      <c r="BL97" s="62">
        <f t="shared" si="34"/>
        <v>0.45294117647058824</v>
      </c>
      <c r="BM97" s="62">
        <f t="shared" si="34"/>
        <v>0.44705882352941179</v>
      </c>
      <c r="BN97" s="62">
        <f t="shared" si="34"/>
        <v>0.15294117647058825</v>
      </c>
      <c r="BO97" s="62">
        <f t="shared" si="34"/>
        <v>0.43529411764705883</v>
      </c>
      <c r="BP97" s="62">
        <f t="shared" si="34"/>
        <v>0.27058823529411763</v>
      </c>
      <c r="BQ97" s="62">
        <f t="shared" si="34"/>
        <v>0.25294117647058822</v>
      </c>
      <c r="BR97" s="62">
        <f t="shared" si="34"/>
        <v>0.45882352941176469</v>
      </c>
      <c r="BS97" s="62">
        <f t="shared" si="34"/>
        <v>0.4</v>
      </c>
      <c r="BT97" s="62">
        <f t="shared" si="34"/>
        <v>0.21176470588235294</v>
      </c>
      <c r="BU97" s="62">
        <f t="shared" si="34"/>
        <v>0.47647058823529409</v>
      </c>
      <c r="BV97" s="62">
        <f t="shared" si="34"/>
        <v>0.12352941176470589</v>
      </c>
      <c r="BW97" s="62">
        <f t="shared" si="34"/>
        <v>0.21764705882352942</v>
      </c>
      <c r="BX97" s="62">
        <f t="shared" si="34"/>
        <v>7.6470588235294124E-2</v>
      </c>
      <c r="BY97" s="62">
        <f t="shared" si="34"/>
        <v>0.10588235294117647</v>
      </c>
      <c r="BZ97" s="62">
        <f t="shared" si="34"/>
        <v>0.10588235294117647</v>
      </c>
      <c r="CA97" s="62">
        <f t="shared" si="34"/>
        <v>0.16470588235294117</v>
      </c>
      <c r="CB97" s="62">
        <f t="shared" ref="CB97:CQ97" si="35">(+CB24+CB27+CB28+CB50+CB77)/$O$97</f>
        <v>9.4117647058823528E-2</v>
      </c>
      <c r="CC97" s="62">
        <f t="shared" si="35"/>
        <v>0.11176470588235295</v>
      </c>
      <c r="CD97" s="62">
        <f t="shared" si="35"/>
        <v>0.11176470588235295</v>
      </c>
      <c r="CE97" s="62">
        <f t="shared" si="35"/>
        <v>0.1588235294117647</v>
      </c>
      <c r="CF97" s="62">
        <f t="shared" si="35"/>
        <v>0.4</v>
      </c>
      <c r="CG97" s="62">
        <f t="shared" si="35"/>
        <v>0.22941176470588234</v>
      </c>
      <c r="CH97" s="62">
        <f t="shared" si="35"/>
        <v>0.28823529411764703</v>
      </c>
      <c r="CI97" s="62">
        <f t="shared" si="35"/>
        <v>0.4823529411764706</v>
      </c>
      <c r="CJ97" s="62">
        <f t="shared" si="35"/>
        <v>0.28823529411764703</v>
      </c>
      <c r="CK97" s="62">
        <f t="shared" si="35"/>
        <v>7.0588235294117646E-2</v>
      </c>
      <c r="CL97" s="62">
        <f t="shared" si="35"/>
        <v>0.29411764705882354</v>
      </c>
      <c r="CM97" s="62">
        <f t="shared" si="35"/>
        <v>0.3411764705882353</v>
      </c>
      <c r="CN97" s="62">
        <f t="shared" si="35"/>
        <v>0.1</v>
      </c>
      <c r="CO97" s="62">
        <f t="shared" si="35"/>
        <v>0.5</v>
      </c>
      <c r="CP97" s="62">
        <f t="shared" si="35"/>
        <v>0.34705882352941175</v>
      </c>
      <c r="CQ97" s="62">
        <f t="shared" si="35"/>
        <v>0.21176470588235294</v>
      </c>
      <c r="CR97" s="62"/>
      <c r="CS97" s="106"/>
      <c r="CT97" s="106"/>
      <c r="CU97" s="113"/>
      <c r="CV97" s="62"/>
    </row>
    <row r="98" spans="5:100" x14ac:dyDescent="0.25">
      <c r="E98" s="8">
        <v>8</v>
      </c>
      <c r="F98" s="3" t="s">
        <v>160</v>
      </c>
      <c r="I98" s="73">
        <f>+AVERAGE(P98:CQ98)</f>
        <v>0.30731249999999999</v>
      </c>
      <c r="O98" s="7">
        <f>+(O58*0.55)+(+SUM(O54:O56)*0.15)+(O67*0.55)+(+SUM(O63:O65)*0.15)</f>
        <v>10</v>
      </c>
      <c r="P98" s="63">
        <f t="shared" ref="P98:BG98" si="36">+((P58*0.55)+(+SUM(P54:P56)*0.15)+(P67*0.55)+(+SUM(P63:P65)*0.15))/$O$98</f>
        <v>0.27</v>
      </c>
      <c r="Q98" s="63">
        <f t="shared" si="36"/>
        <v>0.27</v>
      </c>
      <c r="R98" s="63">
        <f t="shared" si="36"/>
        <v>0.27</v>
      </c>
      <c r="S98" s="63">
        <f t="shared" si="36"/>
        <v>0.27</v>
      </c>
      <c r="T98" s="63">
        <f t="shared" si="36"/>
        <v>0.58000000000000007</v>
      </c>
      <c r="U98" s="63">
        <f t="shared" si="36"/>
        <v>0.58000000000000007</v>
      </c>
      <c r="V98" s="63">
        <f t="shared" si="36"/>
        <v>0.10500000000000001</v>
      </c>
      <c r="W98" s="63">
        <f t="shared" si="36"/>
        <v>0.47499999999999998</v>
      </c>
      <c r="X98" s="63">
        <f t="shared" si="36"/>
        <v>0.19500000000000001</v>
      </c>
      <c r="Y98" s="63">
        <f t="shared" si="36"/>
        <v>0.33499999999999996</v>
      </c>
      <c r="Z98" s="63">
        <f t="shared" ref="Z98:AK98" si="37">+((Z58*0.55)+(+SUM(Z54:Z56)*0.15)+(Z67*0.55)+(+SUM(Z63:Z65)*0.15))/$O$98</f>
        <v>0.32999999999999996</v>
      </c>
      <c r="AA98" s="63">
        <f t="shared" si="37"/>
        <v>0.03</v>
      </c>
      <c r="AB98" s="63">
        <f t="shared" si="37"/>
        <v>0.70500000000000007</v>
      </c>
      <c r="AC98" s="63">
        <f t="shared" si="37"/>
        <v>0.70500000000000007</v>
      </c>
      <c r="AD98" s="63">
        <f t="shared" si="37"/>
        <v>0.21000000000000002</v>
      </c>
      <c r="AE98" s="63">
        <f t="shared" si="37"/>
        <v>0.75</v>
      </c>
      <c r="AF98" s="63">
        <f t="shared" si="37"/>
        <v>0.44500000000000001</v>
      </c>
      <c r="AG98" s="63">
        <f t="shared" si="37"/>
        <v>0.59499999999999997</v>
      </c>
      <c r="AH98" s="63">
        <f t="shared" si="37"/>
        <v>0.24</v>
      </c>
      <c r="AI98" s="63">
        <f t="shared" si="37"/>
        <v>0.06</v>
      </c>
      <c r="AJ98" s="63">
        <f t="shared" si="37"/>
        <v>0.34499999999999997</v>
      </c>
      <c r="AK98" s="63">
        <f t="shared" si="37"/>
        <v>0.06</v>
      </c>
      <c r="AL98" s="63">
        <f t="shared" si="36"/>
        <v>0.06</v>
      </c>
      <c r="AM98" s="63">
        <f t="shared" si="36"/>
        <v>0.12</v>
      </c>
      <c r="AN98" s="63">
        <f t="shared" si="36"/>
        <v>0.16499999999999998</v>
      </c>
      <c r="AO98" s="63">
        <f t="shared" si="36"/>
        <v>0.41500000000000004</v>
      </c>
      <c r="AP98" s="63">
        <f t="shared" si="36"/>
        <v>0.61499999999999999</v>
      </c>
      <c r="AQ98" s="63">
        <f t="shared" si="36"/>
        <v>7.4999999999999997E-2</v>
      </c>
      <c r="AR98" s="63">
        <f t="shared" si="36"/>
        <v>4.4999999999999998E-2</v>
      </c>
      <c r="AS98" s="63">
        <f t="shared" si="36"/>
        <v>0.16499999999999998</v>
      </c>
      <c r="AT98" s="63">
        <f t="shared" si="36"/>
        <v>7.4999999999999997E-2</v>
      </c>
      <c r="AU98" s="63">
        <f t="shared" si="36"/>
        <v>0.06</v>
      </c>
      <c r="AV98" s="63">
        <f t="shared" si="36"/>
        <v>0.50500000000000012</v>
      </c>
      <c r="AW98" s="63">
        <f t="shared" si="36"/>
        <v>0.255</v>
      </c>
      <c r="AX98" s="63">
        <f t="shared" si="36"/>
        <v>0.55000000000000004</v>
      </c>
      <c r="AY98" s="63">
        <f t="shared" si="36"/>
        <v>4.4999999999999998E-2</v>
      </c>
      <c r="AZ98" s="63">
        <f t="shared" si="36"/>
        <v>0.42499999999999993</v>
      </c>
      <c r="BA98" s="63">
        <f t="shared" si="36"/>
        <v>0.16499999999999998</v>
      </c>
      <c r="BB98" s="63">
        <f t="shared" si="36"/>
        <v>0.6</v>
      </c>
      <c r="BC98" s="63">
        <f t="shared" si="36"/>
        <v>0.16499999999999998</v>
      </c>
      <c r="BD98" s="63">
        <f t="shared" si="36"/>
        <v>0.16499999999999998</v>
      </c>
      <c r="BE98" s="63">
        <f t="shared" si="36"/>
        <v>0.10500000000000001</v>
      </c>
      <c r="BF98" s="63">
        <f t="shared" si="36"/>
        <v>0.13499999999999998</v>
      </c>
      <c r="BG98" s="63">
        <f t="shared" si="36"/>
        <v>0.52</v>
      </c>
      <c r="BH98" s="63">
        <f t="shared" ref="BH98:CQ98" si="38">+((BH58*0.55)+(+SUM(BH54:BH56)*0.15)+(BH67*0.55)+(+SUM(BH63:BH65)*0.15))/$O$98</f>
        <v>0.69000000000000006</v>
      </c>
      <c r="BI98" s="63">
        <f t="shared" si="38"/>
        <v>0.22500000000000001</v>
      </c>
      <c r="BJ98" s="63">
        <f t="shared" si="38"/>
        <v>0.09</v>
      </c>
      <c r="BK98" s="63">
        <f t="shared" si="38"/>
        <v>0.03</v>
      </c>
      <c r="BL98" s="63">
        <f t="shared" si="38"/>
        <v>0.54</v>
      </c>
      <c r="BM98" s="63">
        <f t="shared" si="38"/>
        <v>0.32500000000000001</v>
      </c>
      <c r="BN98" s="63">
        <f t="shared" si="38"/>
        <v>0.16499999999999998</v>
      </c>
      <c r="BO98" s="63">
        <f t="shared" si="38"/>
        <v>0.47499999999999998</v>
      </c>
      <c r="BP98" s="63">
        <f t="shared" si="38"/>
        <v>0.27</v>
      </c>
      <c r="BQ98" s="63">
        <f t="shared" si="38"/>
        <v>0.32999999999999996</v>
      </c>
      <c r="BR98" s="63">
        <f t="shared" si="38"/>
        <v>0.49000000000000005</v>
      </c>
      <c r="BS98" s="63">
        <f t="shared" si="38"/>
        <v>0.49000000000000005</v>
      </c>
      <c r="BT98" s="63">
        <f t="shared" si="38"/>
        <v>0.16499999999999998</v>
      </c>
      <c r="BU98" s="63">
        <f t="shared" si="38"/>
        <v>0.42000000000000004</v>
      </c>
      <c r="BV98" s="63">
        <f t="shared" si="38"/>
        <v>0.09</v>
      </c>
      <c r="BW98" s="63">
        <f t="shared" si="38"/>
        <v>0.28499999999999998</v>
      </c>
      <c r="BX98" s="63">
        <f t="shared" si="38"/>
        <v>0.19499999999999998</v>
      </c>
      <c r="BY98" s="63">
        <f t="shared" si="38"/>
        <v>0.21000000000000002</v>
      </c>
      <c r="BZ98" s="63">
        <f t="shared" si="38"/>
        <v>0.22500000000000001</v>
      </c>
      <c r="CA98" s="63">
        <f t="shared" si="38"/>
        <v>0.255</v>
      </c>
      <c r="CB98" s="63">
        <f t="shared" si="38"/>
        <v>0.18</v>
      </c>
      <c r="CC98" s="63">
        <f t="shared" si="38"/>
        <v>0.12</v>
      </c>
      <c r="CD98" s="63">
        <f t="shared" si="38"/>
        <v>0.12</v>
      </c>
      <c r="CE98" s="63">
        <f t="shared" si="38"/>
        <v>0.315</v>
      </c>
      <c r="CF98" s="63">
        <f t="shared" si="38"/>
        <v>0.5</v>
      </c>
      <c r="CG98" s="63">
        <f t="shared" si="38"/>
        <v>0.48</v>
      </c>
      <c r="CH98" s="63">
        <f t="shared" si="38"/>
        <v>0.48</v>
      </c>
      <c r="CI98" s="63">
        <f t="shared" si="38"/>
        <v>0.56500000000000006</v>
      </c>
      <c r="CJ98" s="63">
        <f t="shared" si="38"/>
        <v>0.25999999999999995</v>
      </c>
      <c r="CK98" s="63">
        <f t="shared" si="38"/>
        <v>4.4999999999999998E-2</v>
      </c>
      <c r="CL98" s="63">
        <f t="shared" si="38"/>
        <v>0.30500000000000005</v>
      </c>
      <c r="CM98" s="63">
        <f t="shared" si="38"/>
        <v>0.57000000000000006</v>
      </c>
      <c r="CN98" s="63">
        <f t="shared" si="38"/>
        <v>7.4999999999999997E-2</v>
      </c>
      <c r="CO98" s="63">
        <f t="shared" si="38"/>
        <v>0.69000000000000006</v>
      </c>
      <c r="CP98" s="63">
        <f t="shared" si="38"/>
        <v>0.32999999999999996</v>
      </c>
      <c r="CQ98" s="63">
        <f t="shared" si="38"/>
        <v>0.32999999999999996</v>
      </c>
      <c r="CR98" s="63"/>
      <c r="CS98" s="107"/>
      <c r="CT98" s="107"/>
      <c r="CU98" s="114"/>
      <c r="CV98" s="63"/>
    </row>
    <row r="99" spans="5:100" x14ac:dyDescent="0.25">
      <c r="E99" s="8">
        <v>9</v>
      </c>
      <c r="F99" s="60" t="s">
        <v>161</v>
      </c>
      <c r="I99" s="73">
        <f>+AVERAGE(P99:CQ99)</f>
        <v>0.59625000000000017</v>
      </c>
      <c r="O99" s="7">
        <v>10</v>
      </c>
      <c r="P99" s="62">
        <f t="shared" ref="P99:CA99" si="39">+IF((P27+P28)&gt;0,+(P30+P32)/$O$99,0)</f>
        <v>0</v>
      </c>
      <c r="Q99" s="62">
        <f t="shared" si="39"/>
        <v>0</v>
      </c>
      <c r="R99" s="62">
        <f t="shared" si="39"/>
        <v>0</v>
      </c>
      <c r="S99" s="62">
        <f t="shared" si="39"/>
        <v>0</v>
      </c>
      <c r="T99" s="62">
        <f t="shared" si="39"/>
        <v>0.8</v>
      </c>
      <c r="U99" s="62">
        <f t="shared" si="39"/>
        <v>0.8</v>
      </c>
      <c r="V99" s="62">
        <f t="shared" si="39"/>
        <v>0</v>
      </c>
      <c r="W99" s="62">
        <f t="shared" si="39"/>
        <v>1</v>
      </c>
      <c r="X99" s="62">
        <f t="shared" si="39"/>
        <v>1</v>
      </c>
      <c r="Y99" s="62">
        <f t="shared" si="39"/>
        <v>1</v>
      </c>
      <c r="Z99" s="62">
        <f t="shared" si="39"/>
        <v>1</v>
      </c>
      <c r="AA99" s="62">
        <f t="shared" si="39"/>
        <v>1</v>
      </c>
      <c r="AB99" s="62">
        <f t="shared" si="39"/>
        <v>1</v>
      </c>
      <c r="AC99" s="62">
        <f t="shared" si="39"/>
        <v>1</v>
      </c>
      <c r="AD99" s="62">
        <f t="shared" si="39"/>
        <v>0</v>
      </c>
      <c r="AE99" s="62">
        <f t="shared" si="39"/>
        <v>1</v>
      </c>
      <c r="AF99" s="62">
        <f t="shared" si="39"/>
        <v>1</v>
      </c>
      <c r="AG99" s="62">
        <f t="shared" si="39"/>
        <v>1</v>
      </c>
      <c r="AH99" s="62">
        <f t="shared" si="39"/>
        <v>0</v>
      </c>
      <c r="AI99" s="62">
        <f t="shared" si="39"/>
        <v>0</v>
      </c>
      <c r="AJ99" s="62">
        <f t="shared" si="39"/>
        <v>0</v>
      </c>
      <c r="AK99" s="62">
        <f t="shared" si="39"/>
        <v>0</v>
      </c>
      <c r="AL99" s="62">
        <f t="shared" si="39"/>
        <v>0</v>
      </c>
      <c r="AM99" s="62">
        <f t="shared" si="39"/>
        <v>0</v>
      </c>
      <c r="AN99" s="62">
        <f t="shared" si="39"/>
        <v>1</v>
      </c>
      <c r="AO99" s="62">
        <f t="shared" si="39"/>
        <v>1</v>
      </c>
      <c r="AP99" s="62">
        <f t="shared" si="39"/>
        <v>1</v>
      </c>
      <c r="AQ99" s="62">
        <f t="shared" si="39"/>
        <v>0</v>
      </c>
      <c r="AR99" s="62">
        <f t="shared" si="39"/>
        <v>0</v>
      </c>
      <c r="AS99" s="62">
        <f t="shared" si="39"/>
        <v>0</v>
      </c>
      <c r="AT99" s="62">
        <f t="shared" si="39"/>
        <v>0</v>
      </c>
      <c r="AU99" s="62">
        <f t="shared" si="39"/>
        <v>0</v>
      </c>
      <c r="AV99" s="62">
        <f t="shared" si="39"/>
        <v>1</v>
      </c>
      <c r="AW99" s="62">
        <f t="shared" si="39"/>
        <v>1</v>
      </c>
      <c r="AX99" s="62">
        <f t="shared" si="39"/>
        <v>1</v>
      </c>
      <c r="AY99" s="62">
        <f t="shared" si="39"/>
        <v>0</v>
      </c>
      <c r="AZ99" s="62">
        <f t="shared" si="39"/>
        <v>1</v>
      </c>
      <c r="BA99" s="62">
        <f t="shared" si="39"/>
        <v>1</v>
      </c>
      <c r="BB99" s="62">
        <f t="shared" si="39"/>
        <v>1</v>
      </c>
      <c r="BC99" s="62">
        <f t="shared" si="39"/>
        <v>0</v>
      </c>
      <c r="BD99" s="62">
        <f t="shared" si="39"/>
        <v>1</v>
      </c>
      <c r="BE99" s="62">
        <f t="shared" si="39"/>
        <v>1</v>
      </c>
      <c r="BF99" s="62">
        <f t="shared" si="39"/>
        <v>0</v>
      </c>
      <c r="BG99" s="62">
        <f t="shared" si="39"/>
        <v>0</v>
      </c>
      <c r="BH99" s="62">
        <f t="shared" si="39"/>
        <v>0</v>
      </c>
      <c r="BI99" s="62">
        <f t="shared" si="39"/>
        <v>0</v>
      </c>
      <c r="BJ99" s="62">
        <f t="shared" si="39"/>
        <v>0</v>
      </c>
      <c r="BK99" s="62">
        <f t="shared" si="39"/>
        <v>0</v>
      </c>
      <c r="BL99" s="62">
        <f t="shared" si="39"/>
        <v>0.6</v>
      </c>
      <c r="BM99" s="62">
        <f t="shared" si="39"/>
        <v>0</v>
      </c>
      <c r="BN99" s="62">
        <f t="shared" si="39"/>
        <v>0</v>
      </c>
      <c r="BO99" s="62">
        <f t="shared" si="39"/>
        <v>1</v>
      </c>
      <c r="BP99" s="62">
        <f t="shared" si="39"/>
        <v>1</v>
      </c>
      <c r="BQ99" s="62">
        <f t="shared" si="39"/>
        <v>1</v>
      </c>
      <c r="BR99" s="62">
        <f t="shared" si="39"/>
        <v>1</v>
      </c>
      <c r="BS99" s="62">
        <f t="shared" si="39"/>
        <v>1</v>
      </c>
      <c r="BT99" s="62">
        <f t="shared" si="39"/>
        <v>1</v>
      </c>
      <c r="BU99" s="62">
        <f t="shared" si="39"/>
        <v>1</v>
      </c>
      <c r="BV99" s="62">
        <f t="shared" si="39"/>
        <v>0</v>
      </c>
      <c r="BW99" s="62">
        <f t="shared" si="39"/>
        <v>1</v>
      </c>
      <c r="BX99" s="62">
        <f t="shared" si="39"/>
        <v>0</v>
      </c>
      <c r="BY99" s="62">
        <f t="shared" si="39"/>
        <v>0.7</v>
      </c>
      <c r="BZ99" s="62">
        <f t="shared" si="39"/>
        <v>0.7</v>
      </c>
      <c r="CA99" s="62">
        <f t="shared" si="39"/>
        <v>0.7</v>
      </c>
      <c r="CB99" s="62">
        <f t="shared" ref="CB99:CQ99" si="40">+IF((CB27+CB28)&gt;0,+(CB30+CB32)/$O$99,0)</f>
        <v>0.7</v>
      </c>
      <c r="CC99" s="62">
        <f t="shared" si="40"/>
        <v>1</v>
      </c>
      <c r="CD99" s="62">
        <f t="shared" si="40"/>
        <v>1</v>
      </c>
      <c r="CE99" s="62">
        <f t="shared" si="40"/>
        <v>0.7</v>
      </c>
      <c r="CF99" s="62">
        <f t="shared" si="40"/>
        <v>1</v>
      </c>
      <c r="CG99" s="62">
        <f t="shared" si="40"/>
        <v>1</v>
      </c>
      <c r="CH99" s="62">
        <f t="shared" si="40"/>
        <v>1</v>
      </c>
      <c r="CI99" s="62">
        <f t="shared" si="40"/>
        <v>1</v>
      </c>
      <c r="CJ99" s="62">
        <f t="shared" si="40"/>
        <v>1</v>
      </c>
      <c r="CK99" s="62">
        <f t="shared" si="40"/>
        <v>1</v>
      </c>
      <c r="CL99" s="62">
        <f t="shared" si="40"/>
        <v>1</v>
      </c>
      <c r="CM99" s="62">
        <f t="shared" si="40"/>
        <v>1</v>
      </c>
      <c r="CN99" s="62">
        <f t="shared" si="40"/>
        <v>0</v>
      </c>
      <c r="CO99" s="62">
        <f t="shared" si="40"/>
        <v>1</v>
      </c>
      <c r="CP99" s="62">
        <f t="shared" si="40"/>
        <v>1</v>
      </c>
      <c r="CQ99" s="62">
        <f t="shared" si="40"/>
        <v>1</v>
      </c>
      <c r="CR99" s="62"/>
      <c r="CS99" s="106"/>
      <c r="CT99" s="106"/>
      <c r="CU99" s="113"/>
      <c r="CV99" s="62"/>
    </row>
    <row r="100" spans="5:100" ht="15.75" thickBot="1" x14ac:dyDescent="0.3">
      <c r="F100" s="60"/>
      <c r="I100" s="6"/>
      <c r="O100" s="7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106"/>
      <c r="CT100" s="106"/>
      <c r="CU100" s="113"/>
      <c r="CV100" s="62"/>
    </row>
    <row r="101" spans="5:100" ht="15.75" thickBot="1" x14ac:dyDescent="0.3">
      <c r="F101" s="72" t="s">
        <v>130</v>
      </c>
      <c r="G101" s="136" t="s">
        <v>154</v>
      </c>
      <c r="H101" s="132">
        <v>1</v>
      </c>
      <c r="I101" s="133">
        <v>2</v>
      </c>
      <c r="J101" s="133">
        <v>3</v>
      </c>
      <c r="K101" s="133">
        <v>4</v>
      </c>
      <c r="L101" s="134">
        <v>5</v>
      </c>
      <c r="O101" s="7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106"/>
      <c r="CT101" s="106"/>
      <c r="CU101" s="113"/>
      <c r="CV101" s="62"/>
    </row>
    <row r="102" spans="5:100" ht="15.75" thickBot="1" x14ac:dyDescent="0.3">
      <c r="F102" t="s">
        <v>157</v>
      </c>
      <c r="G102" s="137">
        <f>SUM(H102:L102)</f>
        <v>32</v>
      </c>
      <c r="H102" s="138">
        <f>+COUNTIF($P$102:$CQ$102,1)</f>
        <v>8</v>
      </c>
      <c r="I102" s="138">
        <f>+COUNTIF($P$102:$CQ$102,2)</f>
        <v>19</v>
      </c>
      <c r="J102" s="138">
        <f>+COUNTIF($P$102:$CQ$102,3)</f>
        <v>5</v>
      </c>
      <c r="K102" s="138">
        <f>+COUNTIF($P$102:$CQ$102,4)</f>
        <v>0</v>
      </c>
      <c r="L102" s="139">
        <f>+COUNTIF($P$102:$CQ$102,5)</f>
        <v>0</v>
      </c>
      <c r="O102" s="7" t="s">
        <v>147</v>
      </c>
      <c r="P102" s="12">
        <f t="shared" ref="P102:CA102" si="41">+P9</f>
        <v>0</v>
      </c>
      <c r="Q102" s="12">
        <f t="shared" si="41"/>
        <v>0</v>
      </c>
      <c r="R102" s="12">
        <f t="shared" si="41"/>
        <v>0</v>
      </c>
      <c r="S102" s="12">
        <f t="shared" si="41"/>
        <v>0</v>
      </c>
      <c r="T102" s="12">
        <f t="shared" si="41"/>
        <v>2</v>
      </c>
      <c r="U102" s="12">
        <f t="shared" si="41"/>
        <v>2</v>
      </c>
      <c r="V102" s="12">
        <f t="shared" si="41"/>
        <v>0</v>
      </c>
      <c r="W102" s="12">
        <f t="shared" si="41"/>
        <v>2</v>
      </c>
      <c r="X102" s="12">
        <f t="shared" si="41"/>
        <v>0</v>
      </c>
      <c r="Y102" s="12">
        <f t="shared" si="41"/>
        <v>2</v>
      </c>
      <c r="Z102" s="12">
        <f t="shared" si="41"/>
        <v>0</v>
      </c>
      <c r="AA102" s="12">
        <f t="shared" si="41"/>
        <v>0</v>
      </c>
      <c r="AB102" s="12">
        <f t="shared" si="41"/>
        <v>1</v>
      </c>
      <c r="AC102" s="12">
        <f t="shared" si="41"/>
        <v>2</v>
      </c>
      <c r="AD102" s="12">
        <f t="shared" si="41"/>
        <v>0</v>
      </c>
      <c r="AE102" s="12">
        <f t="shared" si="41"/>
        <v>2</v>
      </c>
      <c r="AF102" s="12">
        <f t="shared" si="41"/>
        <v>1</v>
      </c>
      <c r="AG102" s="12">
        <f t="shared" si="41"/>
        <v>1</v>
      </c>
      <c r="AH102" s="12">
        <f t="shared" si="41"/>
        <v>0</v>
      </c>
      <c r="AI102" s="12">
        <f t="shared" si="41"/>
        <v>0</v>
      </c>
      <c r="AJ102" s="12">
        <f t="shared" si="41"/>
        <v>0</v>
      </c>
      <c r="AK102" s="12">
        <f t="shared" si="41"/>
        <v>0</v>
      </c>
      <c r="AL102" s="12">
        <f t="shared" si="41"/>
        <v>0</v>
      </c>
      <c r="AM102" s="12">
        <f t="shared" si="41"/>
        <v>0</v>
      </c>
      <c r="AN102" s="12">
        <f t="shared" si="41"/>
        <v>0</v>
      </c>
      <c r="AO102" s="12">
        <f t="shared" si="41"/>
        <v>1</v>
      </c>
      <c r="AP102" s="12">
        <f t="shared" si="41"/>
        <v>1</v>
      </c>
      <c r="AQ102" s="12">
        <f t="shared" si="41"/>
        <v>0</v>
      </c>
      <c r="AR102" s="12">
        <f t="shared" si="41"/>
        <v>0</v>
      </c>
      <c r="AS102" s="12">
        <f t="shared" si="41"/>
        <v>0</v>
      </c>
      <c r="AT102" s="12">
        <f t="shared" si="41"/>
        <v>0</v>
      </c>
      <c r="AU102" s="12">
        <f t="shared" si="41"/>
        <v>0</v>
      </c>
      <c r="AV102" s="12">
        <f t="shared" si="41"/>
        <v>2</v>
      </c>
      <c r="AW102" s="12">
        <f t="shared" si="41"/>
        <v>0</v>
      </c>
      <c r="AX102" s="12">
        <f t="shared" si="41"/>
        <v>2</v>
      </c>
      <c r="AY102" s="12">
        <f t="shared" si="41"/>
        <v>0</v>
      </c>
      <c r="AZ102" s="12">
        <f t="shared" si="41"/>
        <v>2</v>
      </c>
      <c r="BA102" s="12">
        <f t="shared" si="41"/>
        <v>0</v>
      </c>
      <c r="BB102" s="12">
        <f t="shared" si="41"/>
        <v>1</v>
      </c>
      <c r="BC102" s="12">
        <f t="shared" si="41"/>
        <v>0</v>
      </c>
      <c r="BD102" s="12">
        <f t="shared" si="41"/>
        <v>0</v>
      </c>
      <c r="BE102" s="12">
        <f t="shared" si="41"/>
        <v>0</v>
      </c>
      <c r="BF102" s="12">
        <f t="shared" si="41"/>
        <v>0</v>
      </c>
      <c r="BG102" s="12">
        <f t="shared" si="41"/>
        <v>1</v>
      </c>
      <c r="BH102" s="12">
        <f t="shared" si="41"/>
        <v>3</v>
      </c>
      <c r="BI102" s="12">
        <f t="shared" si="41"/>
        <v>0</v>
      </c>
      <c r="BJ102" s="12">
        <f t="shared" si="41"/>
        <v>0</v>
      </c>
      <c r="BK102" s="12">
        <f t="shared" si="41"/>
        <v>0</v>
      </c>
      <c r="BL102" s="12">
        <f t="shared" si="41"/>
        <v>3</v>
      </c>
      <c r="BM102" s="12">
        <f t="shared" si="41"/>
        <v>2</v>
      </c>
      <c r="BN102" s="12">
        <f t="shared" si="41"/>
        <v>0</v>
      </c>
      <c r="BO102" s="12">
        <f t="shared" si="41"/>
        <v>2</v>
      </c>
      <c r="BP102" s="12">
        <f t="shared" si="41"/>
        <v>0</v>
      </c>
      <c r="BQ102" s="12">
        <f t="shared" si="41"/>
        <v>0</v>
      </c>
      <c r="BR102" s="12">
        <f t="shared" si="41"/>
        <v>2</v>
      </c>
      <c r="BS102" s="12">
        <f t="shared" si="41"/>
        <v>2</v>
      </c>
      <c r="BT102" s="12">
        <f t="shared" si="41"/>
        <v>0</v>
      </c>
      <c r="BU102" s="12">
        <f t="shared" si="41"/>
        <v>0</v>
      </c>
      <c r="BV102" s="12">
        <f t="shared" si="41"/>
        <v>0</v>
      </c>
      <c r="BW102" s="12">
        <f t="shared" si="41"/>
        <v>0</v>
      </c>
      <c r="BX102" s="12">
        <f t="shared" si="41"/>
        <v>0</v>
      </c>
      <c r="BY102" s="12">
        <f t="shared" si="41"/>
        <v>0</v>
      </c>
      <c r="BZ102" s="12">
        <f t="shared" si="41"/>
        <v>0</v>
      </c>
      <c r="CA102" s="12">
        <f t="shared" si="41"/>
        <v>0</v>
      </c>
      <c r="CB102" s="12">
        <f t="shared" ref="CB102:CQ102" si="42">+CB9</f>
        <v>0</v>
      </c>
      <c r="CC102" s="12">
        <f t="shared" si="42"/>
        <v>0</v>
      </c>
      <c r="CD102" s="12">
        <f t="shared" si="42"/>
        <v>0</v>
      </c>
      <c r="CE102" s="12">
        <f t="shared" si="42"/>
        <v>0</v>
      </c>
      <c r="CF102" s="12">
        <f t="shared" si="42"/>
        <v>2</v>
      </c>
      <c r="CG102" s="12">
        <f t="shared" si="42"/>
        <v>3</v>
      </c>
      <c r="CH102" s="12">
        <f t="shared" si="42"/>
        <v>3</v>
      </c>
      <c r="CI102" s="12">
        <f t="shared" si="42"/>
        <v>2</v>
      </c>
      <c r="CJ102" s="12">
        <f t="shared" si="42"/>
        <v>2</v>
      </c>
      <c r="CK102" s="12">
        <f t="shared" si="42"/>
        <v>0</v>
      </c>
      <c r="CL102" s="12">
        <f t="shared" si="42"/>
        <v>2</v>
      </c>
      <c r="CM102" s="12">
        <f t="shared" si="42"/>
        <v>1</v>
      </c>
      <c r="CN102" s="12">
        <f t="shared" si="42"/>
        <v>0</v>
      </c>
      <c r="CO102" s="12">
        <f t="shared" si="42"/>
        <v>3</v>
      </c>
      <c r="CP102" s="12">
        <f t="shared" si="42"/>
        <v>2</v>
      </c>
      <c r="CQ102" s="12">
        <f t="shared" si="42"/>
        <v>2</v>
      </c>
      <c r="CR102" s="12"/>
      <c r="CS102" s="106"/>
      <c r="CT102" s="106"/>
      <c r="CU102" s="113"/>
      <c r="CV102" s="12"/>
    </row>
    <row r="103" spans="5:100" x14ac:dyDescent="0.25">
      <c r="E103" s="8">
        <v>10</v>
      </c>
      <c r="F103" t="s">
        <v>155</v>
      </c>
      <c r="G103" s="79">
        <f>SUM(H103:L103)</f>
        <v>1</v>
      </c>
      <c r="H103" s="135">
        <f>+H102/$G$102</f>
        <v>0.25</v>
      </c>
      <c r="I103" s="135">
        <f>+I102/$G$102</f>
        <v>0.59375</v>
      </c>
      <c r="J103" s="135">
        <f>+J102/$G$102</f>
        <v>0.15625</v>
      </c>
      <c r="K103" s="135">
        <f>+K102/$G$102</f>
        <v>0</v>
      </c>
      <c r="L103" s="135">
        <f>+L102/$G$102</f>
        <v>0</v>
      </c>
      <c r="O103" s="7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06"/>
      <c r="CT103" s="106"/>
      <c r="CU103" s="113"/>
      <c r="CV103" s="12"/>
    </row>
    <row r="104" spans="5:100" ht="15.75" thickBot="1" x14ac:dyDescent="0.3">
      <c r="P104" s="15"/>
      <c r="Q104" s="15"/>
      <c r="R104" s="15"/>
      <c r="S104" s="15"/>
      <c r="T104" s="14"/>
      <c r="U104" s="14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7"/>
      <c r="BY104" s="17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</row>
    <row r="105" spans="5:100" ht="15.75" thickBot="1" x14ac:dyDescent="0.3">
      <c r="F105" s="30" t="s">
        <v>132</v>
      </c>
      <c r="G105" s="31"/>
      <c r="P105" s="15"/>
      <c r="Q105" s="15"/>
      <c r="R105" s="15"/>
      <c r="S105" s="15"/>
      <c r="T105" s="14"/>
      <c r="U105" s="14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7"/>
      <c r="BY105" s="17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</row>
    <row r="106" spans="5:100" x14ac:dyDescent="0.25">
      <c r="F106" s="32" t="s">
        <v>133</v>
      </c>
      <c r="G106" s="33">
        <v>1</v>
      </c>
      <c r="P106" s="15"/>
      <c r="Q106" s="15"/>
      <c r="R106" s="15"/>
      <c r="S106" s="15"/>
      <c r="T106" s="14"/>
      <c r="U106" s="14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7"/>
      <c r="BY106" s="17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</row>
    <row r="107" spans="5:100" x14ac:dyDescent="0.25">
      <c r="F107" s="34" t="s">
        <v>134</v>
      </c>
      <c r="G107" s="35">
        <v>2</v>
      </c>
      <c r="P107" s="15"/>
      <c r="Q107" s="15"/>
      <c r="R107" s="15"/>
      <c r="S107" s="15"/>
      <c r="T107" s="14"/>
      <c r="U107" s="14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7"/>
      <c r="BY107" s="17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</row>
    <row r="108" spans="5:100" x14ac:dyDescent="0.25">
      <c r="F108" s="34" t="s">
        <v>135</v>
      </c>
      <c r="G108" s="35">
        <v>3</v>
      </c>
      <c r="P108" s="15"/>
      <c r="Q108" s="15"/>
      <c r="R108" s="15"/>
      <c r="S108" s="15"/>
      <c r="T108" s="14"/>
      <c r="U108" s="14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7"/>
      <c r="BY108" s="17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</row>
    <row r="109" spans="5:100" x14ac:dyDescent="0.25">
      <c r="F109" s="34" t="s">
        <v>136</v>
      </c>
      <c r="G109" s="35">
        <v>4</v>
      </c>
      <c r="P109" s="15"/>
      <c r="Q109" s="15"/>
      <c r="R109" s="15"/>
      <c r="S109" s="15"/>
      <c r="T109" s="14"/>
      <c r="U109" s="14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7"/>
      <c r="BY109" s="17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</row>
    <row r="110" spans="5:100" ht="15.75" thickBot="1" x14ac:dyDescent="0.3">
      <c r="F110" s="36" t="s">
        <v>137</v>
      </c>
      <c r="G110" s="37">
        <v>5</v>
      </c>
      <c r="P110" s="15"/>
      <c r="Q110" s="15"/>
      <c r="R110" s="15"/>
      <c r="S110" s="15"/>
      <c r="T110" s="14"/>
      <c r="U110" s="14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7"/>
      <c r="BY110" s="17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</row>
    <row r="111" spans="5:100" x14ac:dyDescent="0.25">
      <c r="P111" s="15"/>
      <c r="Q111" s="15"/>
      <c r="R111" s="15"/>
      <c r="S111" s="15"/>
      <c r="T111" s="14"/>
      <c r="U111" s="14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7"/>
      <c r="BY111" s="17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</row>
    <row r="112" spans="5:100" x14ac:dyDescent="0.25">
      <c r="O112" s="87" t="s">
        <v>167</v>
      </c>
      <c r="P112" s="15">
        <f>+P3</f>
        <v>3</v>
      </c>
      <c r="Q112" s="15">
        <f t="shared" ref="Q112:CN112" si="43">+Q3</f>
        <v>3</v>
      </c>
      <c r="R112" s="15">
        <f t="shared" si="43"/>
        <v>4</v>
      </c>
      <c r="S112" s="15">
        <f t="shared" si="43"/>
        <v>8</v>
      </c>
      <c r="T112" s="15">
        <f t="shared" si="43"/>
        <v>4</v>
      </c>
      <c r="U112" s="15">
        <f t="shared" si="43"/>
        <v>4</v>
      </c>
      <c r="V112" s="15">
        <f t="shared" si="43"/>
        <v>6</v>
      </c>
      <c r="W112" s="15">
        <f t="shared" si="43"/>
        <v>4</v>
      </c>
      <c r="X112" s="15">
        <f t="shared" si="43"/>
        <v>6</v>
      </c>
      <c r="Y112" s="15">
        <f t="shared" si="43"/>
        <v>4</v>
      </c>
      <c r="Z112" s="15">
        <f t="shared" si="43"/>
        <v>9</v>
      </c>
      <c r="AA112" s="15">
        <f t="shared" si="43"/>
        <v>3</v>
      </c>
      <c r="AB112" s="15">
        <f t="shared" si="43"/>
        <v>3</v>
      </c>
      <c r="AC112" s="15">
        <f t="shared" si="43"/>
        <v>4</v>
      </c>
      <c r="AD112" s="15">
        <f t="shared" si="43"/>
        <v>5</v>
      </c>
      <c r="AE112" s="15">
        <f t="shared" si="43"/>
        <v>5</v>
      </c>
      <c r="AF112" s="15">
        <f t="shared" si="43"/>
        <v>6</v>
      </c>
      <c r="AG112" s="15">
        <f t="shared" si="43"/>
        <v>4</v>
      </c>
      <c r="AH112" s="15">
        <f t="shared" si="43"/>
        <v>9</v>
      </c>
      <c r="AI112" s="15">
        <f t="shared" si="43"/>
        <v>6</v>
      </c>
      <c r="AJ112" s="15">
        <f t="shared" si="43"/>
        <v>6</v>
      </c>
      <c r="AK112" s="15">
        <f t="shared" si="43"/>
        <v>6</v>
      </c>
      <c r="AL112" s="15">
        <f t="shared" si="43"/>
        <v>3</v>
      </c>
      <c r="AM112" s="15">
        <f t="shared" si="43"/>
        <v>9</v>
      </c>
      <c r="AN112" s="15">
        <f t="shared" si="43"/>
        <v>4</v>
      </c>
      <c r="AO112" s="15">
        <f t="shared" si="43"/>
        <v>4</v>
      </c>
      <c r="AP112" s="15">
        <f t="shared" si="43"/>
        <v>4</v>
      </c>
      <c r="AQ112" s="15">
        <f t="shared" si="43"/>
        <v>7</v>
      </c>
      <c r="AR112" s="15">
        <f t="shared" si="43"/>
        <v>6</v>
      </c>
      <c r="AS112" s="15">
        <f t="shared" si="43"/>
        <v>4</v>
      </c>
      <c r="AT112" s="15">
        <f t="shared" si="43"/>
        <v>3</v>
      </c>
      <c r="AU112" s="15">
        <f t="shared" si="43"/>
        <v>3</v>
      </c>
      <c r="AV112" s="15">
        <f t="shared" si="43"/>
        <v>5</v>
      </c>
      <c r="AW112" s="15">
        <f t="shared" si="43"/>
        <v>5</v>
      </c>
      <c r="AX112" s="15">
        <f t="shared" si="43"/>
        <v>5</v>
      </c>
      <c r="AY112" s="15">
        <f t="shared" si="43"/>
        <v>9</v>
      </c>
      <c r="AZ112" s="15">
        <f t="shared" si="43"/>
        <v>4</v>
      </c>
      <c r="BA112" s="15">
        <f t="shared" si="43"/>
        <v>1</v>
      </c>
      <c r="BB112" s="15">
        <f t="shared" si="43"/>
        <v>5</v>
      </c>
      <c r="BC112" s="15">
        <f t="shared" si="43"/>
        <v>4</v>
      </c>
      <c r="BD112" s="15">
        <f t="shared" si="43"/>
        <v>5</v>
      </c>
      <c r="BE112" s="15">
        <f t="shared" si="43"/>
        <v>5</v>
      </c>
      <c r="BF112" s="15">
        <f t="shared" si="43"/>
        <v>1</v>
      </c>
      <c r="BG112" s="15">
        <f t="shared" si="43"/>
        <v>7</v>
      </c>
      <c r="BH112" s="15">
        <f t="shared" si="43"/>
        <v>4</v>
      </c>
      <c r="BI112" s="15">
        <f t="shared" si="43"/>
        <v>2</v>
      </c>
      <c r="BJ112" s="15">
        <f t="shared" si="43"/>
        <v>2</v>
      </c>
      <c r="BK112" s="15">
        <f t="shared" si="43"/>
        <v>2</v>
      </c>
      <c r="BL112" s="15">
        <f t="shared" si="43"/>
        <v>8</v>
      </c>
      <c r="BM112" s="15">
        <f t="shared" si="43"/>
        <v>5</v>
      </c>
      <c r="BN112" s="15">
        <f t="shared" si="43"/>
        <v>5</v>
      </c>
      <c r="BO112" s="15">
        <f t="shared" si="43"/>
        <v>5</v>
      </c>
      <c r="BP112" s="15">
        <f t="shared" si="43"/>
        <v>6</v>
      </c>
      <c r="BQ112" s="15">
        <f t="shared" si="43"/>
        <v>6</v>
      </c>
      <c r="BR112" s="15">
        <f t="shared" si="43"/>
        <v>4</v>
      </c>
      <c r="BS112" s="15">
        <f t="shared" si="43"/>
        <v>5</v>
      </c>
      <c r="BT112" s="15">
        <f t="shared" si="43"/>
        <v>7</v>
      </c>
      <c r="BU112" s="15">
        <f t="shared" si="43"/>
        <v>5</v>
      </c>
      <c r="BV112" s="15">
        <f t="shared" si="43"/>
        <v>5</v>
      </c>
      <c r="BW112" s="15">
        <f t="shared" si="43"/>
        <v>4</v>
      </c>
      <c r="BX112" s="15">
        <f t="shared" si="43"/>
        <v>5</v>
      </c>
      <c r="BY112" s="15">
        <f t="shared" si="43"/>
        <v>4</v>
      </c>
      <c r="BZ112" s="15">
        <f t="shared" si="43"/>
        <v>4</v>
      </c>
      <c r="CA112" s="15">
        <f t="shared" si="43"/>
        <v>5</v>
      </c>
      <c r="CB112" s="15">
        <f t="shared" si="43"/>
        <v>5</v>
      </c>
      <c r="CC112" s="15">
        <f t="shared" si="43"/>
        <v>6</v>
      </c>
      <c r="CD112" s="15">
        <f t="shared" si="43"/>
        <v>6</v>
      </c>
      <c r="CE112" s="15">
        <f t="shared" si="43"/>
        <v>4</v>
      </c>
      <c r="CF112" s="15">
        <f t="shared" si="43"/>
        <v>5</v>
      </c>
      <c r="CG112" s="15">
        <f t="shared" si="43"/>
        <v>9</v>
      </c>
      <c r="CH112" s="15">
        <f t="shared" si="43"/>
        <v>9</v>
      </c>
      <c r="CI112" s="15">
        <f t="shared" si="43"/>
        <v>5</v>
      </c>
      <c r="CJ112" s="15">
        <f t="shared" si="43"/>
        <v>4</v>
      </c>
      <c r="CK112" s="15">
        <f t="shared" si="43"/>
        <v>5</v>
      </c>
      <c r="CL112" s="15">
        <f t="shared" si="43"/>
        <v>3</v>
      </c>
      <c r="CM112" s="15">
        <f t="shared" si="43"/>
        <v>4</v>
      </c>
      <c r="CN112" s="15">
        <f t="shared" si="43"/>
        <v>3</v>
      </c>
      <c r="CO112" s="15">
        <f>+CO3</f>
        <v>4</v>
      </c>
      <c r="CP112" s="15">
        <f>+CP3</f>
        <v>4</v>
      </c>
      <c r="CQ112" s="15">
        <f>+CQ3</f>
        <v>4</v>
      </c>
      <c r="CR112" s="15"/>
    </row>
    <row r="113" spans="5:96" x14ac:dyDescent="0.25">
      <c r="F113" s="80" t="s">
        <v>165</v>
      </c>
      <c r="G113" s="80"/>
      <c r="H113" s="80"/>
      <c r="I113" s="80"/>
      <c r="J113" s="80"/>
      <c r="K113" s="80"/>
      <c r="L113" s="80"/>
      <c r="O113" s="13" t="s">
        <v>168</v>
      </c>
      <c r="P113" s="15">
        <f>+IF(P102&lt;&gt;0,1,0)</f>
        <v>0</v>
      </c>
      <c r="Q113" s="15">
        <f t="shared" ref="Q113:CN113" si="44">+IF(Q102&lt;&gt;0,1,0)</f>
        <v>0</v>
      </c>
      <c r="R113" s="15">
        <f t="shared" si="44"/>
        <v>0</v>
      </c>
      <c r="S113" s="15">
        <f t="shared" si="44"/>
        <v>0</v>
      </c>
      <c r="T113" s="15">
        <f t="shared" si="44"/>
        <v>1</v>
      </c>
      <c r="U113" s="15">
        <f t="shared" si="44"/>
        <v>1</v>
      </c>
      <c r="V113" s="15">
        <f t="shared" si="44"/>
        <v>0</v>
      </c>
      <c r="W113" s="15">
        <f t="shared" si="44"/>
        <v>1</v>
      </c>
      <c r="X113" s="15">
        <f t="shared" si="44"/>
        <v>0</v>
      </c>
      <c r="Y113" s="15">
        <f t="shared" si="44"/>
        <v>1</v>
      </c>
      <c r="Z113" s="15">
        <f t="shared" si="44"/>
        <v>0</v>
      </c>
      <c r="AA113" s="15">
        <f t="shared" si="44"/>
        <v>0</v>
      </c>
      <c r="AB113" s="15">
        <f t="shared" si="44"/>
        <v>1</v>
      </c>
      <c r="AC113" s="15">
        <f t="shared" si="44"/>
        <v>1</v>
      </c>
      <c r="AD113" s="15">
        <f t="shared" si="44"/>
        <v>0</v>
      </c>
      <c r="AE113" s="15">
        <f t="shared" si="44"/>
        <v>1</v>
      </c>
      <c r="AF113" s="15">
        <f t="shared" si="44"/>
        <v>1</v>
      </c>
      <c r="AG113" s="15">
        <f t="shared" si="44"/>
        <v>1</v>
      </c>
      <c r="AH113" s="15">
        <f t="shared" si="44"/>
        <v>0</v>
      </c>
      <c r="AI113" s="15">
        <f t="shared" si="44"/>
        <v>0</v>
      </c>
      <c r="AJ113" s="15">
        <f t="shared" si="44"/>
        <v>0</v>
      </c>
      <c r="AK113" s="15">
        <f t="shared" si="44"/>
        <v>0</v>
      </c>
      <c r="AL113" s="15">
        <f t="shared" si="44"/>
        <v>0</v>
      </c>
      <c r="AM113" s="15">
        <f t="shared" si="44"/>
        <v>0</v>
      </c>
      <c r="AN113" s="15">
        <f t="shared" si="44"/>
        <v>0</v>
      </c>
      <c r="AO113" s="15">
        <f t="shared" si="44"/>
        <v>1</v>
      </c>
      <c r="AP113" s="15">
        <f t="shared" si="44"/>
        <v>1</v>
      </c>
      <c r="AQ113" s="15">
        <f t="shared" si="44"/>
        <v>0</v>
      </c>
      <c r="AR113" s="15">
        <f t="shared" si="44"/>
        <v>0</v>
      </c>
      <c r="AS113" s="15">
        <f t="shared" si="44"/>
        <v>0</v>
      </c>
      <c r="AT113" s="15">
        <f t="shared" si="44"/>
        <v>0</v>
      </c>
      <c r="AU113" s="15">
        <f t="shared" si="44"/>
        <v>0</v>
      </c>
      <c r="AV113" s="15">
        <f t="shared" si="44"/>
        <v>1</v>
      </c>
      <c r="AW113" s="15">
        <f t="shared" si="44"/>
        <v>0</v>
      </c>
      <c r="AX113" s="15">
        <f t="shared" si="44"/>
        <v>1</v>
      </c>
      <c r="AY113" s="15">
        <f t="shared" si="44"/>
        <v>0</v>
      </c>
      <c r="AZ113" s="15">
        <f t="shared" si="44"/>
        <v>1</v>
      </c>
      <c r="BA113" s="15">
        <f t="shared" si="44"/>
        <v>0</v>
      </c>
      <c r="BB113" s="15">
        <f t="shared" si="44"/>
        <v>1</v>
      </c>
      <c r="BC113" s="15">
        <f t="shared" si="44"/>
        <v>0</v>
      </c>
      <c r="BD113" s="15">
        <f t="shared" si="44"/>
        <v>0</v>
      </c>
      <c r="BE113" s="15">
        <f t="shared" si="44"/>
        <v>0</v>
      </c>
      <c r="BF113" s="15">
        <f t="shared" si="44"/>
        <v>0</v>
      </c>
      <c r="BG113" s="15">
        <f t="shared" si="44"/>
        <v>1</v>
      </c>
      <c r="BH113" s="15">
        <f t="shared" si="44"/>
        <v>1</v>
      </c>
      <c r="BI113" s="15">
        <f t="shared" si="44"/>
        <v>0</v>
      </c>
      <c r="BJ113" s="15">
        <f t="shared" si="44"/>
        <v>0</v>
      </c>
      <c r="BK113" s="15">
        <f t="shared" si="44"/>
        <v>0</v>
      </c>
      <c r="BL113" s="15">
        <f t="shared" si="44"/>
        <v>1</v>
      </c>
      <c r="BM113" s="15">
        <f t="shared" si="44"/>
        <v>1</v>
      </c>
      <c r="BN113" s="15">
        <f t="shared" si="44"/>
        <v>0</v>
      </c>
      <c r="BO113" s="15">
        <f t="shared" si="44"/>
        <v>1</v>
      </c>
      <c r="BP113" s="15">
        <f t="shared" si="44"/>
        <v>0</v>
      </c>
      <c r="BQ113" s="15">
        <f t="shared" si="44"/>
        <v>0</v>
      </c>
      <c r="BR113" s="15">
        <f t="shared" si="44"/>
        <v>1</v>
      </c>
      <c r="BS113" s="15">
        <f t="shared" si="44"/>
        <v>1</v>
      </c>
      <c r="BT113" s="15">
        <f t="shared" si="44"/>
        <v>0</v>
      </c>
      <c r="BU113" s="15">
        <f t="shared" si="44"/>
        <v>0</v>
      </c>
      <c r="BV113" s="15">
        <f t="shared" si="44"/>
        <v>0</v>
      </c>
      <c r="BW113" s="15">
        <f t="shared" si="44"/>
        <v>0</v>
      </c>
      <c r="BX113" s="15">
        <f t="shared" si="44"/>
        <v>0</v>
      </c>
      <c r="BY113" s="15">
        <f t="shared" si="44"/>
        <v>0</v>
      </c>
      <c r="BZ113" s="15">
        <f t="shared" si="44"/>
        <v>0</v>
      </c>
      <c r="CA113" s="15">
        <f t="shared" si="44"/>
        <v>0</v>
      </c>
      <c r="CB113" s="15">
        <f t="shared" si="44"/>
        <v>0</v>
      </c>
      <c r="CC113" s="15">
        <f t="shared" si="44"/>
        <v>0</v>
      </c>
      <c r="CD113" s="15">
        <f t="shared" si="44"/>
        <v>0</v>
      </c>
      <c r="CE113" s="15">
        <f t="shared" si="44"/>
        <v>0</v>
      </c>
      <c r="CF113" s="15">
        <f t="shared" si="44"/>
        <v>1</v>
      </c>
      <c r="CG113" s="15">
        <f t="shared" si="44"/>
        <v>1</v>
      </c>
      <c r="CH113" s="15">
        <f t="shared" si="44"/>
        <v>1</v>
      </c>
      <c r="CI113" s="15">
        <f t="shared" si="44"/>
        <v>1</v>
      </c>
      <c r="CJ113" s="15">
        <f t="shared" si="44"/>
        <v>1</v>
      </c>
      <c r="CK113" s="15">
        <f t="shared" si="44"/>
        <v>0</v>
      </c>
      <c r="CL113" s="15">
        <f t="shared" si="44"/>
        <v>1</v>
      </c>
      <c r="CM113" s="15">
        <f t="shared" si="44"/>
        <v>1</v>
      </c>
      <c r="CN113" s="15">
        <f t="shared" si="44"/>
        <v>0</v>
      </c>
      <c r="CO113" s="15">
        <f>+IF(CO102&lt;&gt;0,1,0)</f>
        <v>1</v>
      </c>
      <c r="CP113" s="15">
        <f>+IF(CP102&lt;&gt;0,1,0)</f>
        <v>1</v>
      </c>
      <c r="CQ113" s="15">
        <f>+IF(CQ102&lt;&gt;0,1,0)</f>
        <v>1</v>
      </c>
      <c r="CR113" s="15"/>
    </row>
    <row r="114" spans="5:96" x14ac:dyDescent="0.25">
      <c r="G114" t="s">
        <v>166</v>
      </c>
      <c r="I114" t="s">
        <v>168</v>
      </c>
      <c r="O114" s="87"/>
      <c r="P114" s="15">
        <f>+P112*P113</f>
        <v>0</v>
      </c>
      <c r="Q114" s="15">
        <f t="shared" ref="Q114:CN114" si="45">+Q112*Q113</f>
        <v>0</v>
      </c>
      <c r="R114" s="15">
        <f t="shared" si="45"/>
        <v>0</v>
      </c>
      <c r="S114" s="15">
        <f t="shared" si="45"/>
        <v>0</v>
      </c>
      <c r="T114" s="15">
        <f t="shared" si="45"/>
        <v>4</v>
      </c>
      <c r="U114" s="15">
        <f t="shared" si="45"/>
        <v>4</v>
      </c>
      <c r="V114" s="15">
        <f t="shared" si="45"/>
        <v>0</v>
      </c>
      <c r="W114" s="15">
        <f t="shared" si="45"/>
        <v>4</v>
      </c>
      <c r="X114" s="15">
        <f t="shared" si="45"/>
        <v>0</v>
      </c>
      <c r="Y114" s="15">
        <f t="shared" si="45"/>
        <v>4</v>
      </c>
      <c r="Z114" s="15">
        <f t="shared" si="45"/>
        <v>0</v>
      </c>
      <c r="AA114" s="15">
        <f t="shared" si="45"/>
        <v>0</v>
      </c>
      <c r="AB114" s="15">
        <f t="shared" si="45"/>
        <v>3</v>
      </c>
      <c r="AC114" s="15">
        <f t="shared" si="45"/>
        <v>4</v>
      </c>
      <c r="AD114" s="15">
        <f t="shared" si="45"/>
        <v>0</v>
      </c>
      <c r="AE114" s="15">
        <f t="shared" si="45"/>
        <v>5</v>
      </c>
      <c r="AF114" s="15">
        <f t="shared" si="45"/>
        <v>6</v>
      </c>
      <c r="AG114" s="15">
        <f t="shared" si="45"/>
        <v>4</v>
      </c>
      <c r="AH114" s="15">
        <f t="shared" si="45"/>
        <v>0</v>
      </c>
      <c r="AI114" s="15">
        <f t="shared" si="45"/>
        <v>0</v>
      </c>
      <c r="AJ114" s="15">
        <f t="shared" si="45"/>
        <v>0</v>
      </c>
      <c r="AK114" s="15">
        <f t="shared" si="45"/>
        <v>0</v>
      </c>
      <c r="AL114" s="15">
        <f t="shared" si="45"/>
        <v>0</v>
      </c>
      <c r="AM114" s="15">
        <f t="shared" si="45"/>
        <v>0</v>
      </c>
      <c r="AN114" s="15">
        <f t="shared" si="45"/>
        <v>0</v>
      </c>
      <c r="AO114" s="15">
        <f t="shared" si="45"/>
        <v>4</v>
      </c>
      <c r="AP114" s="15">
        <f t="shared" si="45"/>
        <v>4</v>
      </c>
      <c r="AQ114" s="15">
        <f t="shared" si="45"/>
        <v>0</v>
      </c>
      <c r="AR114" s="15">
        <f t="shared" si="45"/>
        <v>0</v>
      </c>
      <c r="AS114" s="15">
        <f t="shared" si="45"/>
        <v>0</v>
      </c>
      <c r="AT114" s="15">
        <f t="shared" si="45"/>
        <v>0</v>
      </c>
      <c r="AU114" s="15">
        <f t="shared" si="45"/>
        <v>0</v>
      </c>
      <c r="AV114" s="15">
        <f t="shared" si="45"/>
        <v>5</v>
      </c>
      <c r="AW114" s="15">
        <f t="shared" si="45"/>
        <v>0</v>
      </c>
      <c r="AX114" s="15">
        <f t="shared" si="45"/>
        <v>5</v>
      </c>
      <c r="AY114" s="15">
        <f t="shared" si="45"/>
        <v>0</v>
      </c>
      <c r="AZ114" s="15">
        <f t="shared" si="45"/>
        <v>4</v>
      </c>
      <c r="BA114" s="15">
        <f t="shared" si="45"/>
        <v>0</v>
      </c>
      <c r="BB114" s="15">
        <f t="shared" si="45"/>
        <v>5</v>
      </c>
      <c r="BC114" s="15">
        <f t="shared" si="45"/>
        <v>0</v>
      </c>
      <c r="BD114" s="15">
        <f t="shared" si="45"/>
        <v>0</v>
      </c>
      <c r="BE114" s="15">
        <f t="shared" si="45"/>
        <v>0</v>
      </c>
      <c r="BF114" s="15">
        <f t="shared" si="45"/>
        <v>0</v>
      </c>
      <c r="BG114" s="15">
        <f t="shared" si="45"/>
        <v>7</v>
      </c>
      <c r="BH114" s="15">
        <f t="shared" si="45"/>
        <v>4</v>
      </c>
      <c r="BI114" s="15">
        <f t="shared" si="45"/>
        <v>0</v>
      </c>
      <c r="BJ114" s="15">
        <f t="shared" si="45"/>
        <v>0</v>
      </c>
      <c r="BK114" s="15">
        <f t="shared" si="45"/>
        <v>0</v>
      </c>
      <c r="BL114" s="15">
        <f t="shared" si="45"/>
        <v>8</v>
      </c>
      <c r="BM114" s="15">
        <f t="shared" si="45"/>
        <v>5</v>
      </c>
      <c r="BN114" s="15">
        <f t="shared" si="45"/>
        <v>0</v>
      </c>
      <c r="BO114" s="15">
        <f t="shared" si="45"/>
        <v>5</v>
      </c>
      <c r="BP114" s="15">
        <f t="shared" si="45"/>
        <v>0</v>
      </c>
      <c r="BQ114" s="15">
        <f t="shared" si="45"/>
        <v>0</v>
      </c>
      <c r="BR114" s="15">
        <f t="shared" si="45"/>
        <v>4</v>
      </c>
      <c r="BS114" s="15">
        <f t="shared" si="45"/>
        <v>5</v>
      </c>
      <c r="BT114" s="15">
        <f t="shared" si="45"/>
        <v>0</v>
      </c>
      <c r="BU114" s="15">
        <f t="shared" si="45"/>
        <v>0</v>
      </c>
      <c r="BV114" s="15">
        <f t="shared" si="45"/>
        <v>0</v>
      </c>
      <c r="BW114" s="15">
        <f t="shared" si="45"/>
        <v>0</v>
      </c>
      <c r="BX114" s="15">
        <f t="shared" si="45"/>
        <v>0</v>
      </c>
      <c r="BY114" s="15">
        <f t="shared" si="45"/>
        <v>0</v>
      </c>
      <c r="BZ114" s="15">
        <f t="shared" si="45"/>
        <v>0</v>
      </c>
      <c r="CA114" s="15">
        <f t="shared" si="45"/>
        <v>0</v>
      </c>
      <c r="CB114" s="15">
        <f t="shared" si="45"/>
        <v>0</v>
      </c>
      <c r="CC114" s="15">
        <f t="shared" si="45"/>
        <v>0</v>
      </c>
      <c r="CD114" s="15">
        <f t="shared" si="45"/>
        <v>0</v>
      </c>
      <c r="CE114" s="15">
        <f t="shared" si="45"/>
        <v>0</v>
      </c>
      <c r="CF114" s="15">
        <f t="shared" si="45"/>
        <v>5</v>
      </c>
      <c r="CG114" s="15">
        <f t="shared" si="45"/>
        <v>9</v>
      </c>
      <c r="CH114" s="15">
        <f t="shared" si="45"/>
        <v>9</v>
      </c>
      <c r="CI114" s="15">
        <f t="shared" si="45"/>
        <v>5</v>
      </c>
      <c r="CJ114" s="15">
        <f t="shared" si="45"/>
        <v>4</v>
      </c>
      <c r="CK114" s="15">
        <f t="shared" si="45"/>
        <v>0</v>
      </c>
      <c r="CL114" s="15">
        <f t="shared" si="45"/>
        <v>3</v>
      </c>
      <c r="CM114" s="15">
        <f t="shared" si="45"/>
        <v>4</v>
      </c>
      <c r="CN114" s="15">
        <f t="shared" si="45"/>
        <v>0</v>
      </c>
      <c r="CO114" s="15">
        <f>+CO112*CO113</f>
        <v>4</v>
      </c>
      <c r="CP114" s="15">
        <f>+CP112*CP113</f>
        <v>4</v>
      </c>
      <c r="CQ114" s="15">
        <f>+CQ112*CQ113</f>
        <v>4</v>
      </c>
      <c r="CR114" s="15"/>
    </row>
    <row r="115" spans="5:96" x14ac:dyDescent="0.25">
      <c r="E115">
        <v>1</v>
      </c>
      <c r="F115" s="13" t="s">
        <v>67</v>
      </c>
      <c r="G115">
        <f>+COUNTIF($P$112:$CQ$112,1)</f>
        <v>2</v>
      </c>
      <c r="H115" s="67">
        <f>+G115/$G$125</f>
        <v>2.5000000000000001E-2</v>
      </c>
      <c r="I115">
        <f>+COUNTIF($P$114:$CQ$114,1)</f>
        <v>0</v>
      </c>
      <c r="P115" s="15"/>
      <c r="Q115" s="15"/>
      <c r="R115" s="15"/>
      <c r="S115" s="15"/>
      <c r="T115" s="14"/>
      <c r="U115" s="14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7"/>
      <c r="BY115" s="17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</row>
    <row r="116" spans="5:96" x14ac:dyDescent="0.25">
      <c r="E116">
        <v>2</v>
      </c>
      <c r="F116" s="13" t="s">
        <v>69</v>
      </c>
      <c r="G116">
        <f>+COUNTIF($P$112:$CQ$112,2)</f>
        <v>3</v>
      </c>
      <c r="H116" s="67">
        <f t="shared" ref="H116:H124" si="46">+G116/$G$125</f>
        <v>3.7499999999999999E-2</v>
      </c>
      <c r="I116">
        <f>+COUNTIF($P$114:$CQ$114,2)</f>
        <v>0</v>
      </c>
      <c r="M116" s="67">
        <f>+G118/$G$125</f>
        <v>0.3</v>
      </c>
      <c r="P116" s="15"/>
      <c r="Q116" s="15"/>
      <c r="R116" s="15"/>
      <c r="S116" s="15"/>
      <c r="T116" s="14"/>
      <c r="U116" s="14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7"/>
      <c r="BY116" s="17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</row>
    <row r="117" spans="5:96" x14ac:dyDescent="0.25">
      <c r="E117">
        <v>3</v>
      </c>
      <c r="F117" s="13" t="s">
        <v>63</v>
      </c>
      <c r="G117">
        <f>+COUNTIF($P$112:$CQ$112,3)</f>
        <v>9</v>
      </c>
      <c r="H117" s="67">
        <f t="shared" si="46"/>
        <v>0.1125</v>
      </c>
      <c r="I117">
        <f>+COUNTIF($P$114:$CQ$114,3)</f>
        <v>2</v>
      </c>
      <c r="M117" s="67">
        <f>+G119/G125</f>
        <v>0.25</v>
      </c>
      <c r="P117" s="15"/>
      <c r="Q117" s="15"/>
      <c r="R117" s="15"/>
      <c r="S117" s="15"/>
      <c r="T117" s="14"/>
      <c r="U117" s="14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7"/>
      <c r="BY117" s="17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</row>
    <row r="118" spans="5:96" x14ac:dyDescent="0.25">
      <c r="E118">
        <v>4</v>
      </c>
      <c r="F118" s="88" t="s">
        <v>61</v>
      </c>
      <c r="G118" s="66">
        <f>+COUNTIF($P$112:$CQ$112,4)</f>
        <v>24</v>
      </c>
      <c r="H118" s="89">
        <f t="shared" si="46"/>
        <v>0.3</v>
      </c>
      <c r="I118" s="66">
        <f>+COUNTIF($P$114:$CQ$114,4)</f>
        <v>16</v>
      </c>
      <c r="J118" s="89">
        <f>+I118/$I$125</f>
        <v>0.5</v>
      </c>
      <c r="K118" s="188">
        <f>+J118+J119</f>
        <v>0.78125</v>
      </c>
      <c r="M118" s="188">
        <f>SUM(M116:M117)</f>
        <v>0.55000000000000004</v>
      </c>
      <c r="P118" s="15"/>
      <c r="Q118" s="15"/>
      <c r="R118" s="15"/>
      <c r="S118" s="15"/>
      <c r="T118" s="14"/>
      <c r="U118" s="14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7"/>
      <c r="BY118" s="17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</row>
    <row r="119" spans="5:96" x14ac:dyDescent="0.25">
      <c r="E119">
        <v>5</v>
      </c>
      <c r="F119" s="88" t="s">
        <v>62</v>
      </c>
      <c r="G119" s="66">
        <f>+COUNTIF($P$112:$CQ$112,5)</f>
        <v>20</v>
      </c>
      <c r="H119" s="89">
        <f t="shared" si="46"/>
        <v>0.25</v>
      </c>
      <c r="I119" s="66">
        <f>+COUNTIF($P$114:$CQ$114,5)</f>
        <v>9</v>
      </c>
      <c r="J119" s="89">
        <f>+I119/$I$125</f>
        <v>0.28125</v>
      </c>
      <c r="K119" s="189"/>
      <c r="M119" s="189"/>
      <c r="P119" s="15"/>
      <c r="Q119" s="15"/>
      <c r="R119" s="15"/>
      <c r="S119" s="15"/>
      <c r="T119" s="14"/>
      <c r="U119" s="14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7"/>
      <c r="BY119" s="17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</row>
    <row r="120" spans="5:96" x14ac:dyDescent="0.25">
      <c r="E120">
        <v>6</v>
      </c>
      <c r="F120" s="13" t="s">
        <v>66</v>
      </c>
      <c r="G120">
        <f>+COUNTIF($P$112:$CQ$112,6)</f>
        <v>11</v>
      </c>
      <c r="H120" s="67">
        <f t="shared" si="46"/>
        <v>0.13750000000000001</v>
      </c>
      <c r="I120">
        <f>+COUNTIF($P$114:$CQ$114,6)</f>
        <v>1</v>
      </c>
      <c r="P120" s="15"/>
      <c r="Q120" s="15"/>
      <c r="R120" s="15"/>
      <c r="S120" s="15"/>
      <c r="T120" s="14"/>
      <c r="U120" s="14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7"/>
      <c r="BY120" s="17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</row>
    <row r="121" spans="5:96" x14ac:dyDescent="0.25">
      <c r="E121">
        <v>7</v>
      </c>
      <c r="F121" s="13" t="s">
        <v>68</v>
      </c>
      <c r="G121">
        <f>+COUNTIF($P$112:$CQ$112,7)</f>
        <v>3</v>
      </c>
      <c r="H121" s="67">
        <f t="shared" si="46"/>
        <v>3.7499999999999999E-2</v>
      </c>
      <c r="I121">
        <f>+COUNTIF($P$114:$CQ$114,7)</f>
        <v>1</v>
      </c>
      <c r="P121" s="15"/>
      <c r="Q121" s="15"/>
      <c r="R121" s="15"/>
      <c r="S121" s="15"/>
      <c r="T121" s="14"/>
      <c r="U121" s="14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7"/>
      <c r="BY121" s="17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</row>
    <row r="122" spans="5:96" x14ac:dyDescent="0.25">
      <c r="E122">
        <v>8</v>
      </c>
      <c r="F122" s="13" t="s">
        <v>64</v>
      </c>
      <c r="G122">
        <f>+COUNTIF($P$112:$CQ$112,8)</f>
        <v>2</v>
      </c>
      <c r="H122" s="67">
        <f t="shared" si="46"/>
        <v>2.5000000000000001E-2</v>
      </c>
      <c r="I122">
        <f>+COUNTIF($P$114:$CQ$114,8)</f>
        <v>1</v>
      </c>
      <c r="P122" s="15"/>
      <c r="Q122" s="15"/>
      <c r="R122" s="15"/>
      <c r="S122" s="15"/>
      <c r="T122" s="14"/>
      <c r="U122" s="14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7"/>
      <c r="BY122" s="17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</row>
    <row r="123" spans="5:96" x14ac:dyDescent="0.25">
      <c r="E123">
        <v>9</v>
      </c>
      <c r="F123" s="13" t="s">
        <v>65</v>
      </c>
      <c r="G123">
        <f>+COUNTIF($P$112:$CQ$112,9)</f>
        <v>6</v>
      </c>
      <c r="H123" s="67">
        <f t="shared" si="46"/>
        <v>7.4999999999999997E-2</v>
      </c>
      <c r="I123">
        <f>+COUNTIF($P$114:$CQ$114,9)</f>
        <v>2</v>
      </c>
      <c r="P123" s="15"/>
      <c r="Q123" s="15"/>
      <c r="R123" s="15"/>
      <c r="S123" s="15"/>
      <c r="T123" s="14"/>
      <c r="U123" s="14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7"/>
      <c r="BY123" s="17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</row>
    <row r="124" spans="5:96" x14ac:dyDescent="0.25">
      <c r="E124">
        <v>10</v>
      </c>
      <c r="F124" s="13" t="s">
        <v>70</v>
      </c>
      <c r="G124">
        <f>+COUNTIF($P$112:$CQ$112,10)</f>
        <v>0</v>
      </c>
      <c r="H124" s="67">
        <f t="shared" si="46"/>
        <v>0</v>
      </c>
      <c r="I124">
        <f>+COUNTIF($P$114:$CQ$114,10)</f>
        <v>0</v>
      </c>
      <c r="P124" s="15"/>
      <c r="Q124" s="15"/>
      <c r="R124" s="15"/>
      <c r="S124" s="15"/>
      <c r="T124" s="14"/>
      <c r="U124" s="14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7"/>
      <c r="BY124" s="17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</row>
    <row r="125" spans="5:96" x14ac:dyDescent="0.25">
      <c r="F125" s="13" t="s">
        <v>152</v>
      </c>
      <c r="G125">
        <f>SUM(G115:G124)</f>
        <v>80</v>
      </c>
      <c r="H125" s="6">
        <f>SUM(H115:H124)</f>
        <v>1</v>
      </c>
      <c r="I125">
        <f>SUM(I115:I124)</f>
        <v>32</v>
      </c>
      <c r="P125" s="15"/>
      <c r="Q125" s="15"/>
      <c r="R125" s="15"/>
      <c r="S125" s="15"/>
      <c r="T125" s="14"/>
      <c r="U125" s="14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7"/>
      <c r="BY125" s="17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</row>
    <row r="126" spans="5:96" x14ac:dyDescent="0.25">
      <c r="P126" s="15"/>
      <c r="Q126" s="15"/>
      <c r="R126" s="15"/>
      <c r="S126" s="15"/>
      <c r="T126" s="14"/>
      <c r="U126" s="14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7"/>
      <c r="BY126" s="17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</row>
    <row r="127" spans="5:96" x14ac:dyDescent="0.25">
      <c r="P127" s="15"/>
      <c r="Q127" s="15"/>
      <c r="R127" s="15"/>
      <c r="S127" s="15"/>
      <c r="T127" s="14"/>
      <c r="U127" s="14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7"/>
      <c r="BY127" s="17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</row>
    <row r="128" spans="5:96" x14ac:dyDescent="0.25">
      <c r="P128" s="15"/>
      <c r="Q128" s="15"/>
      <c r="R128" s="15"/>
      <c r="S128" s="15"/>
      <c r="T128" s="14"/>
      <c r="U128" s="14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7"/>
      <c r="BY128" s="17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</row>
    <row r="129" spans="6:96" x14ac:dyDescent="0.25">
      <c r="P129" s="15"/>
      <c r="Q129" s="15"/>
      <c r="R129" s="15"/>
      <c r="S129" s="15"/>
      <c r="T129" s="14"/>
      <c r="U129" s="14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7"/>
      <c r="BY129" s="17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</row>
    <row r="130" spans="6:96" x14ac:dyDescent="0.25">
      <c r="P130" s="15"/>
      <c r="Q130" s="15"/>
      <c r="R130" s="15"/>
      <c r="S130" s="15"/>
      <c r="T130" s="14"/>
      <c r="U130" s="14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7"/>
      <c r="BY130" s="17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</row>
    <row r="131" spans="6:96" x14ac:dyDescent="0.25">
      <c r="P131" s="15"/>
      <c r="Q131" s="15"/>
      <c r="R131" s="15"/>
      <c r="S131" s="15"/>
      <c r="T131" s="14"/>
      <c r="U131" s="14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7"/>
      <c r="BY131" s="17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</row>
    <row r="132" spans="6:96" x14ac:dyDescent="0.25"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7"/>
      <c r="BY132" s="17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</row>
    <row r="133" spans="6:96" x14ac:dyDescent="0.25"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7"/>
      <c r="BY133" s="17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</row>
    <row r="134" spans="6:96" x14ac:dyDescent="0.25">
      <c r="J134" s="190" t="s">
        <v>219</v>
      </c>
      <c r="K134" s="190"/>
      <c r="L134" s="190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7"/>
      <c r="BY134" s="17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</row>
    <row r="135" spans="6:96" x14ac:dyDescent="0.25">
      <c r="F135" s="90" t="s">
        <v>169</v>
      </c>
      <c r="G135" s="91"/>
      <c r="H135" s="92">
        <v>1</v>
      </c>
      <c r="I135" s="94">
        <f t="shared" ref="I135:I140" si="47">+I88</f>
        <v>0.24395833333333342</v>
      </c>
      <c r="K135" s="94">
        <f t="shared" ref="K135:K140" si="48">+BB88</f>
        <v>0.48333333333333334</v>
      </c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7"/>
      <c r="BY135" s="17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</row>
    <row r="136" spans="6:96" x14ac:dyDescent="0.25">
      <c r="F136" s="90" t="s">
        <v>170</v>
      </c>
      <c r="G136" s="93"/>
      <c r="H136" s="92">
        <v>1</v>
      </c>
      <c r="I136" s="94">
        <f t="shared" si="47"/>
        <v>0.46250000000000002</v>
      </c>
      <c r="K136" s="94">
        <f t="shared" si="48"/>
        <v>0.8</v>
      </c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7"/>
      <c r="BY136" s="17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</row>
    <row r="137" spans="6:96" x14ac:dyDescent="0.25">
      <c r="F137" s="90" t="s">
        <v>171</v>
      </c>
      <c r="G137" s="91"/>
      <c r="H137" s="92">
        <v>1</v>
      </c>
      <c r="I137" s="94">
        <f t="shared" si="47"/>
        <v>0.19892857142857148</v>
      </c>
      <c r="K137" s="94">
        <f t="shared" si="48"/>
        <v>0.38571428571428573</v>
      </c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7"/>
      <c r="BY137" s="17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</row>
    <row r="138" spans="6:96" x14ac:dyDescent="0.25">
      <c r="F138" s="90" t="s">
        <v>16</v>
      </c>
      <c r="G138" s="91"/>
      <c r="H138" s="92">
        <v>1</v>
      </c>
      <c r="I138" s="94">
        <f t="shared" si="47"/>
        <v>0.54208333333333325</v>
      </c>
      <c r="K138" s="94">
        <f t="shared" si="48"/>
        <v>0.7</v>
      </c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7"/>
      <c r="BY138" s="17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</row>
    <row r="139" spans="6:96" x14ac:dyDescent="0.25">
      <c r="F139" s="90" t="s">
        <v>18</v>
      </c>
      <c r="G139" s="93"/>
      <c r="H139" s="92">
        <v>1</v>
      </c>
      <c r="I139" s="94">
        <f t="shared" si="47"/>
        <v>0.23041666666666666</v>
      </c>
      <c r="K139" s="94">
        <f t="shared" si="48"/>
        <v>0.43333333333333335</v>
      </c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7"/>
      <c r="BY139" s="17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</row>
    <row r="140" spans="6:96" x14ac:dyDescent="0.25">
      <c r="F140" s="90" t="s">
        <v>19</v>
      </c>
      <c r="G140" s="91"/>
      <c r="H140" s="92">
        <v>1</v>
      </c>
      <c r="I140" s="94">
        <f t="shared" si="47"/>
        <v>0.30458333333333326</v>
      </c>
      <c r="K140" s="94">
        <f t="shared" si="48"/>
        <v>0.46666666666666667</v>
      </c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7"/>
      <c r="BY140" s="17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</row>
    <row r="141" spans="6:96" x14ac:dyDescent="0.25"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7"/>
      <c r="BY141" s="17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</row>
    <row r="142" spans="6:96" x14ac:dyDescent="0.25"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7"/>
      <c r="BY142" s="17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</row>
    <row r="143" spans="6:96" x14ac:dyDescent="0.25"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7"/>
      <c r="BY143" s="17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</row>
    <row r="144" spans="6:96" x14ac:dyDescent="0.25"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7"/>
      <c r="BY144" s="17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</row>
    <row r="145" spans="6:96" x14ac:dyDescent="0.25"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7"/>
      <c r="BY145" s="17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</row>
    <row r="146" spans="6:96" x14ac:dyDescent="0.25"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7"/>
      <c r="BY146" s="17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</row>
    <row r="147" spans="6:96" x14ac:dyDescent="0.25"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7"/>
      <c r="BY147" s="17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</row>
    <row r="148" spans="6:96" x14ac:dyDescent="0.25"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7"/>
      <c r="BY148" s="17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</row>
    <row r="149" spans="6:96" x14ac:dyDescent="0.25"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7"/>
      <c r="BY149" s="17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</row>
    <row r="150" spans="6:96" x14ac:dyDescent="0.25"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7"/>
      <c r="BY150" s="17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</row>
    <row r="151" spans="6:96" x14ac:dyDescent="0.25"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7"/>
      <c r="BY151" s="17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</row>
    <row r="152" spans="6:96" x14ac:dyDescent="0.25"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7"/>
      <c r="BY152" s="17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</row>
    <row r="153" spans="6:96" x14ac:dyDescent="0.25"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7"/>
      <c r="BY153" s="17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</row>
    <row r="154" spans="6:96" x14ac:dyDescent="0.25"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7"/>
      <c r="BY154" s="17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</row>
    <row r="155" spans="6:96" x14ac:dyDescent="0.25"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7"/>
      <c r="BY155" s="17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</row>
    <row r="156" spans="6:96" x14ac:dyDescent="0.25"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7"/>
      <c r="BY156" s="17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</row>
    <row r="157" spans="6:96" x14ac:dyDescent="0.25"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7"/>
      <c r="BY157" s="17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</row>
    <row r="158" spans="6:96" x14ac:dyDescent="0.25"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7"/>
      <c r="BY158" s="17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</row>
    <row r="159" spans="6:96" x14ac:dyDescent="0.25"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7"/>
      <c r="BY159" s="17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</row>
    <row r="160" spans="6:96" x14ac:dyDescent="0.25">
      <c r="F160" s="5" t="s">
        <v>173</v>
      </c>
      <c r="G160" s="96"/>
      <c r="H160" s="97"/>
      <c r="I160" s="95" t="s">
        <v>172</v>
      </c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7"/>
      <c r="BY160" s="17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</row>
    <row r="161" spans="5:96" x14ac:dyDescent="0.25">
      <c r="E161" s="8">
        <v>1</v>
      </c>
      <c r="F161" s="90" t="s">
        <v>169</v>
      </c>
      <c r="G161" s="91"/>
      <c r="H161" s="98"/>
      <c r="I161" s="61">
        <f>+BH24/$O$24</f>
        <v>0.53333333333333333</v>
      </c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7"/>
      <c r="BY161" s="17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</row>
    <row r="162" spans="5:96" x14ac:dyDescent="0.25">
      <c r="E162" s="8">
        <v>2</v>
      </c>
      <c r="F162" s="90" t="s">
        <v>170</v>
      </c>
      <c r="G162" s="93"/>
      <c r="H162" s="98"/>
      <c r="I162" s="61">
        <f>+BH33/$O$33</f>
        <v>0</v>
      </c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7"/>
      <c r="BY162" s="17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</row>
    <row r="163" spans="5:96" x14ac:dyDescent="0.25">
      <c r="E163" s="8">
        <v>3</v>
      </c>
      <c r="F163" s="90" t="s">
        <v>171</v>
      </c>
      <c r="G163" s="91"/>
      <c r="H163" s="98"/>
      <c r="I163" s="61">
        <f>+BH50/$O$50</f>
        <v>0.52857142857142858</v>
      </c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7"/>
      <c r="BY163" s="17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</row>
    <row r="164" spans="5:96" x14ac:dyDescent="0.25">
      <c r="E164" s="8">
        <v>4</v>
      </c>
      <c r="F164" s="90" t="s">
        <v>16</v>
      </c>
      <c r="G164" s="91"/>
      <c r="H164" s="98"/>
      <c r="I164" s="61">
        <f>+BH59/$O$59</f>
        <v>0.73333333333333328</v>
      </c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7"/>
      <c r="BY164" s="17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</row>
    <row r="165" spans="5:96" x14ac:dyDescent="0.25">
      <c r="E165" s="8">
        <v>5</v>
      </c>
      <c r="F165" s="90" t="s">
        <v>18</v>
      </c>
      <c r="G165" s="93"/>
      <c r="H165" s="98"/>
      <c r="I165" s="61">
        <f>+BH68/$O$68</f>
        <v>0.5</v>
      </c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7"/>
      <c r="BY165" s="17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</row>
    <row r="166" spans="5:96" x14ac:dyDescent="0.25">
      <c r="E166" s="8">
        <v>6</v>
      </c>
      <c r="F166" s="90" t="s">
        <v>19</v>
      </c>
      <c r="G166" s="91"/>
      <c r="H166" s="98"/>
      <c r="I166" s="61">
        <f>+BH77/$O$77</f>
        <v>0.46666666666666667</v>
      </c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7"/>
      <c r="BY166" s="17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</row>
    <row r="167" spans="5:96" x14ac:dyDescent="0.25"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7"/>
      <c r="BY167" s="17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</row>
    <row r="168" spans="5:96" x14ac:dyDescent="0.25"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7"/>
      <c r="BY168" s="17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</row>
    <row r="169" spans="5:96" x14ac:dyDescent="0.25"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7"/>
      <c r="BY169" s="17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</row>
    <row r="170" spans="5:96" x14ac:dyDescent="0.25"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7"/>
      <c r="BY170" s="17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</row>
    <row r="171" spans="5:96" x14ac:dyDescent="0.25"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7"/>
      <c r="BY171" s="17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</row>
    <row r="172" spans="5:96" x14ac:dyDescent="0.25"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7"/>
      <c r="BY172" s="17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</row>
    <row r="173" spans="5:96" x14ac:dyDescent="0.25"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7"/>
      <c r="BY173" s="17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</row>
    <row r="174" spans="5:96" x14ac:dyDescent="0.25"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7"/>
      <c r="BY174" s="17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</row>
    <row r="175" spans="5:96" x14ac:dyDescent="0.25"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7"/>
      <c r="BY175" s="17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</row>
    <row r="176" spans="5:96" x14ac:dyDescent="0.25"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7"/>
      <c r="BY176" s="17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</row>
    <row r="177" spans="16:96" x14ac:dyDescent="0.25"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7"/>
      <c r="BY177" s="17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</row>
    <row r="178" spans="16:96" x14ac:dyDescent="0.25"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7"/>
      <c r="BY178" s="17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</row>
    <row r="179" spans="16:96" x14ac:dyDescent="0.25"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7"/>
      <c r="BY179" s="17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</row>
    <row r="210" spans="6:6" x14ac:dyDescent="0.25">
      <c r="F210" s="80" t="s">
        <v>162</v>
      </c>
    </row>
    <row r="211" spans="6:6" x14ac:dyDescent="0.25">
      <c r="F211" s="82" t="s">
        <v>163</v>
      </c>
    </row>
    <row r="212" spans="6:6" x14ac:dyDescent="0.25">
      <c r="F212" s="99" t="s">
        <v>143</v>
      </c>
    </row>
    <row r="213" spans="6:6" x14ac:dyDescent="0.25">
      <c r="F213" s="99" t="s">
        <v>164</v>
      </c>
    </row>
    <row r="214" spans="6:6" x14ac:dyDescent="0.25">
      <c r="F214" s="82" t="s">
        <v>151</v>
      </c>
    </row>
    <row r="215" spans="6:6" x14ac:dyDescent="0.25">
      <c r="F215" s="99" t="s">
        <v>8</v>
      </c>
    </row>
    <row r="216" spans="6:6" x14ac:dyDescent="0.25">
      <c r="F216" s="99" t="s">
        <v>16</v>
      </c>
    </row>
    <row r="217" spans="6:6" x14ac:dyDescent="0.25">
      <c r="F217" s="82" t="s">
        <v>18</v>
      </c>
    </row>
    <row r="218" spans="6:6" x14ac:dyDescent="0.25">
      <c r="F218" s="99" t="s">
        <v>19</v>
      </c>
    </row>
    <row r="219" spans="6:6" x14ac:dyDescent="0.25">
      <c r="F219" s="66"/>
    </row>
    <row r="220" spans="6:6" ht="15.75" thickBot="1" x14ac:dyDescent="0.3">
      <c r="F220" s="66"/>
    </row>
    <row r="221" spans="6:6" ht="30.75" thickBot="1" x14ac:dyDescent="0.3">
      <c r="F221" s="100" t="s">
        <v>156</v>
      </c>
    </row>
    <row r="222" spans="6:6" x14ac:dyDescent="0.25">
      <c r="F222" s="99" t="s">
        <v>159</v>
      </c>
    </row>
    <row r="223" spans="6:6" x14ac:dyDescent="0.25">
      <c r="F223" s="99" t="s">
        <v>160</v>
      </c>
    </row>
    <row r="224" spans="6:6" x14ac:dyDescent="0.25">
      <c r="F224" s="101" t="s">
        <v>161</v>
      </c>
    </row>
    <row r="225" spans="6:8" ht="15.75" thickBot="1" x14ac:dyDescent="0.3">
      <c r="F225" s="101"/>
    </row>
    <row r="226" spans="6:8" ht="15.75" thickBot="1" x14ac:dyDescent="0.3">
      <c r="F226" s="102" t="s">
        <v>130</v>
      </c>
    </row>
    <row r="227" spans="6:8" x14ac:dyDescent="0.25">
      <c r="F227" s="66" t="s">
        <v>157</v>
      </c>
    </row>
    <row r="228" spans="6:8" x14ac:dyDescent="0.25">
      <c r="F228" s="66" t="s">
        <v>155</v>
      </c>
    </row>
    <row r="233" spans="6:8" ht="15.75" thickBot="1" x14ac:dyDescent="0.3">
      <c r="F233" s="131"/>
      <c r="G233" s="116" t="s">
        <v>166</v>
      </c>
      <c r="H233" s="131"/>
    </row>
    <row r="234" spans="6:8" x14ac:dyDescent="0.25">
      <c r="F234" s="129" t="s">
        <v>162</v>
      </c>
      <c r="G234" s="117">
        <f>+L84</f>
        <v>32</v>
      </c>
      <c r="H234" s="130">
        <f>+G234/80</f>
        <v>0.4</v>
      </c>
    </row>
    <row r="235" spans="6:8" ht="15.75" thickBot="1" x14ac:dyDescent="0.3">
      <c r="F235" s="118" t="s">
        <v>163</v>
      </c>
      <c r="G235" s="119">
        <f>+L85</f>
        <v>22</v>
      </c>
      <c r="H235" s="120">
        <f>+G235/80</f>
        <v>0.27500000000000002</v>
      </c>
    </row>
    <row r="236" spans="6:8" x14ac:dyDescent="0.25">
      <c r="F236" s="121" t="s">
        <v>151</v>
      </c>
      <c r="G236" s="117">
        <f>+L89</f>
        <v>56</v>
      </c>
      <c r="H236" s="122">
        <f>+G236/80</f>
        <v>0.7</v>
      </c>
    </row>
    <row r="237" spans="6:8" x14ac:dyDescent="0.25">
      <c r="F237" s="118" t="s">
        <v>182</v>
      </c>
      <c r="G237" s="119">
        <f>+L92</f>
        <v>62</v>
      </c>
      <c r="H237" s="120">
        <f>+G237/80</f>
        <v>0.77500000000000002</v>
      </c>
    </row>
    <row r="238" spans="6:8" x14ac:dyDescent="0.25">
      <c r="F238" s="123" t="s">
        <v>159</v>
      </c>
      <c r="G238" s="115"/>
      <c r="H238" s="122">
        <f>+I97</f>
        <v>0.23426470588235282</v>
      </c>
    </row>
    <row r="239" spans="6:8" x14ac:dyDescent="0.25">
      <c r="F239" s="124" t="s">
        <v>160</v>
      </c>
      <c r="G239" s="119"/>
      <c r="H239" s="120">
        <f>+I98</f>
        <v>0.30731249999999999</v>
      </c>
    </row>
    <row r="240" spans="6:8" x14ac:dyDescent="0.25">
      <c r="F240" s="125" t="s">
        <v>161</v>
      </c>
      <c r="G240" s="115"/>
      <c r="H240" s="122">
        <f>+I99</f>
        <v>0.59625000000000017</v>
      </c>
    </row>
    <row r="241" spans="6:8" ht="15.75" thickBot="1" x14ac:dyDescent="0.3">
      <c r="F241" s="126" t="s">
        <v>183</v>
      </c>
      <c r="G241" s="127"/>
      <c r="H241" s="128">
        <f>+K118</f>
        <v>0.78125</v>
      </c>
    </row>
  </sheetData>
  <mergeCells count="11">
    <mergeCell ref="K118:K119"/>
    <mergeCell ref="M118:M119"/>
    <mergeCell ref="J134:L134"/>
    <mergeCell ref="B1:B4"/>
    <mergeCell ref="C1:C4"/>
    <mergeCell ref="D1:D4"/>
    <mergeCell ref="G1:M1"/>
    <mergeCell ref="G29:M32"/>
    <mergeCell ref="K82:K83"/>
    <mergeCell ref="L82:L83"/>
    <mergeCell ref="M82:M83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7"/>
  <sheetViews>
    <sheetView showGridLines="0" tabSelected="1" topLeftCell="A45" workbookViewId="0">
      <selection activeCell="C5" sqref="C5"/>
    </sheetView>
  </sheetViews>
  <sheetFormatPr baseColWidth="10" defaultColWidth="10.85546875" defaultRowHeight="12.75" x14ac:dyDescent="0.25"/>
  <cols>
    <col min="1" max="1" width="4.7109375" style="176" customWidth="1"/>
    <col min="2" max="2" width="10" style="176" customWidth="1"/>
    <col min="3" max="3" width="54.85546875" style="176" customWidth="1"/>
    <col min="4" max="4" width="97.42578125" style="176" customWidth="1"/>
    <col min="5" max="16384" width="10.85546875" style="176"/>
  </cols>
  <sheetData>
    <row r="1" spans="2:4" ht="18.75" customHeight="1" x14ac:dyDescent="0.25">
      <c r="B1" s="182"/>
      <c r="C1" s="181"/>
      <c r="D1" s="178"/>
    </row>
    <row r="2" spans="2:4" ht="16.5" customHeight="1" x14ac:dyDescent="0.25">
      <c r="B2" s="179" t="s">
        <v>240</v>
      </c>
      <c r="C2" s="179" t="s">
        <v>241</v>
      </c>
      <c r="D2" s="179" t="s">
        <v>242</v>
      </c>
    </row>
    <row r="3" spans="2:4" ht="30.75" customHeight="1" x14ac:dyDescent="0.25">
      <c r="B3" s="198" t="s">
        <v>344</v>
      </c>
      <c r="C3" s="180" t="s">
        <v>243</v>
      </c>
      <c r="D3" s="180" t="s">
        <v>244</v>
      </c>
    </row>
    <row r="4" spans="2:4" ht="30.75" customHeight="1" x14ac:dyDescent="0.25">
      <c r="B4" s="198"/>
      <c r="C4" s="180" t="s">
        <v>245</v>
      </c>
      <c r="D4" s="180" t="s">
        <v>246</v>
      </c>
    </row>
    <row r="5" spans="2:4" ht="33" customHeight="1" x14ac:dyDescent="0.25">
      <c r="B5" s="198"/>
      <c r="C5" s="180" t="s">
        <v>247</v>
      </c>
      <c r="D5" s="180" t="s">
        <v>248</v>
      </c>
    </row>
    <row r="6" spans="2:4" ht="27.75" customHeight="1" x14ac:dyDescent="0.25">
      <c r="B6" s="198"/>
      <c r="C6" s="180" t="s">
        <v>249</v>
      </c>
      <c r="D6" s="180" t="s">
        <v>250</v>
      </c>
    </row>
    <row r="7" spans="2:4" ht="33" customHeight="1" x14ac:dyDescent="0.25">
      <c r="B7" s="198"/>
      <c r="C7" s="180" t="s">
        <v>251</v>
      </c>
      <c r="D7" s="180" t="s">
        <v>252</v>
      </c>
    </row>
    <row r="8" spans="2:4" ht="33" customHeight="1" x14ac:dyDescent="0.25">
      <c r="B8" s="198"/>
      <c r="C8" s="180" t="s">
        <v>253</v>
      </c>
      <c r="D8" s="180" t="s">
        <v>254</v>
      </c>
    </row>
    <row r="9" spans="2:4" ht="33" customHeight="1" x14ac:dyDescent="0.25">
      <c r="B9" s="198"/>
      <c r="C9" s="180" t="s">
        <v>255</v>
      </c>
      <c r="D9" s="180" t="s">
        <v>256</v>
      </c>
    </row>
    <row r="10" spans="2:4" ht="33.75" customHeight="1" x14ac:dyDescent="0.25">
      <c r="B10" s="198"/>
      <c r="C10" s="180" t="s">
        <v>257</v>
      </c>
      <c r="D10" s="180" t="s">
        <v>258</v>
      </c>
    </row>
    <row r="11" spans="2:4" ht="27.75" customHeight="1" x14ac:dyDescent="0.25">
      <c r="B11" s="198"/>
      <c r="C11" s="180" t="s">
        <v>259</v>
      </c>
      <c r="D11" s="180" t="s">
        <v>260</v>
      </c>
    </row>
    <row r="12" spans="2:4" ht="24" customHeight="1" x14ac:dyDescent="0.25">
      <c r="B12" s="198"/>
      <c r="C12" s="180" t="s">
        <v>261</v>
      </c>
      <c r="D12" s="180" t="s">
        <v>262</v>
      </c>
    </row>
    <row r="13" spans="2:4" ht="21" customHeight="1" x14ac:dyDescent="0.25">
      <c r="B13" s="198"/>
      <c r="C13" s="180" t="s">
        <v>263</v>
      </c>
      <c r="D13" s="180" t="s">
        <v>264</v>
      </c>
    </row>
    <row r="14" spans="2:4" ht="21.75" customHeight="1" x14ac:dyDescent="0.25">
      <c r="B14" s="198"/>
      <c r="C14" s="180" t="s">
        <v>265</v>
      </c>
      <c r="D14" s="180" t="s">
        <v>266</v>
      </c>
    </row>
    <row r="15" spans="2:4" ht="16.5" customHeight="1" x14ac:dyDescent="0.25">
      <c r="B15" s="179" t="s">
        <v>240</v>
      </c>
      <c r="C15" s="179" t="s">
        <v>241</v>
      </c>
      <c r="D15" s="179" t="s">
        <v>242</v>
      </c>
    </row>
    <row r="16" spans="2:4" ht="19.5" customHeight="1" x14ac:dyDescent="0.25">
      <c r="B16" s="198" t="s">
        <v>343</v>
      </c>
      <c r="C16" s="180" t="s">
        <v>267</v>
      </c>
      <c r="D16" s="180" t="s">
        <v>268</v>
      </c>
    </row>
    <row r="17" spans="2:4" ht="31.5" customHeight="1" x14ac:dyDescent="0.25">
      <c r="B17" s="198"/>
      <c r="C17" s="180" t="s">
        <v>269</v>
      </c>
      <c r="D17" s="180" t="s">
        <v>270</v>
      </c>
    </row>
    <row r="18" spans="2:4" ht="18.75" customHeight="1" x14ac:dyDescent="0.25">
      <c r="B18" s="198"/>
      <c r="C18" s="180" t="s">
        <v>271</v>
      </c>
      <c r="D18" s="180" t="s">
        <v>272</v>
      </c>
    </row>
    <row r="19" spans="2:4" ht="18.75" customHeight="1" x14ac:dyDescent="0.25">
      <c r="B19" s="198"/>
      <c r="C19" s="180" t="s">
        <v>273</v>
      </c>
      <c r="D19" s="180" t="s">
        <v>274</v>
      </c>
    </row>
    <row r="20" spans="2:4" ht="18.75" customHeight="1" x14ac:dyDescent="0.25">
      <c r="B20" s="198"/>
      <c r="C20" s="180" t="s">
        <v>275</v>
      </c>
      <c r="D20" s="180" t="s">
        <v>276</v>
      </c>
    </row>
    <row r="21" spans="2:4" ht="18.75" customHeight="1" x14ac:dyDescent="0.25">
      <c r="B21" s="198"/>
      <c r="C21" s="180" t="s">
        <v>277</v>
      </c>
      <c r="D21" s="180" t="s">
        <v>278</v>
      </c>
    </row>
    <row r="22" spans="2:4" ht="16.5" customHeight="1" x14ac:dyDescent="0.25">
      <c r="B22" s="179" t="s">
        <v>240</v>
      </c>
      <c r="C22" s="179" t="s">
        <v>241</v>
      </c>
      <c r="D22" s="179" t="s">
        <v>242</v>
      </c>
    </row>
    <row r="23" spans="2:4" ht="15.75" customHeight="1" x14ac:dyDescent="0.25">
      <c r="B23" s="198" t="s">
        <v>342</v>
      </c>
      <c r="C23" s="180" t="s">
        <v>279</v>
      </c>
      <c r="D23" s="180" t="s">
        <v>280</v>
      </c>
    </row>
    <row r="24" spans="2:4" ht="16.5" customHeight="1" x14ac:dyDescent="0.25">
      <c r="B24" s="198"/>
      <c r="C24" s="180" t="s">
        <v>281</v>
      </c>
      <c r="D24" s="180" t="s">
        <v>282</v>
      </c>
    </row>
    <row r="25" spans="2:4" ht="30" customHeight="1" x14ac:dyDescent="0.25">
      <c r="B25" s="198"/>
      <c r="C25" s="180" t="s">
        <v>283</v>
      </c>
      <c r="D25" s="180" t="s">
        <v>284</v>
      </c>
    </row>
    <row r="26" spans="2:4" ht="19.5" customHeight="1" x14ac:dyDescent="0.25">
      <c r="B26" s="198"/>
      <c r="C26" s="180" t="s">
        <v>285</v>
      </c>
      <c r="D26" s="180" t="s">
        <v>286</v>
      </c>
    </row>
    <row r="27" spans="2:4" ht="25.5" x14ac:dyDescent="0.25">
      <c r="B27" s="198"/>
      <c r="C27" s="180" t="s">
        <v>287</v>
      </c>
      <c r="D27" s="180" t="s">
        <v>288</v>
      </c>
    </row>
    <row r="28" spans="2:4" ht="25.5" x14ac:dyDescent="0.25">
      <c r="B28" s="198"/>
      <c r="C28" s="180" t="s">
        <v>289</v>
      </c>
      <c r="D28" s="180" t="s">
        <v>290</v>
      </c>
    </row>
    <row r="29" spans="2:4" ht="25.5" x14ac:dyDescent="0.25">
      <c r="B29" s="198"/>
      <c r="C29" s="180" t="s">
        <v>291</v>
      </c>
      <c r="D29" s="180" t="s">
        <v>292</v>
      </c>
    </row>
    <row r="30" spans="2:4" ht="21" customHeight="1" x14ac:dyDescent="0.25">
      <c r="B30" s="198"/>
      <c r="C30" s="180" t="s">
        <v>293</v>
      </c>
      <c r="D30" s="180" t="s">
        <v>294</v>
      </c>
    </row>
    <row r="31" spans="2:4" ht="30.75" customHeight="1" x14ac:dyDescent="0.25">
      <c r="B31" s="198"/>
      <c r="C31" s="180" t="s">
        <v>295</v>
      </c>
      <c r="D31" s="180" t="s">
        <v>296</v>
      </c>
    </row>
    <row r="32" spans="2:4" ht="28.5" customHeight="1" x14ac:dyDescent="0.25">
      <c r="B32" s="198"/>
      <c r="C32" s="180" t="s">
        <v>297</v>
      </c>
      <c r="D32" s="180" t="s">
        <v>298</v>
      </c>
    </row>
    <row r="33" spans="2:4" ht="28.5" customHeight="1" x14ac:dyDescent="0.25">
      <c r="B33" s="198"/>
      <c r="C33" s="180" t="s">
        <v>299</v>
      </c>
      <c r="D33" s="180" t="s">
        <v>300</v>
      </c>
    </row>
    <row r="34" spans="2:4" ht="28.5" customHeight="1" x14ac:dyDescent="0.25">
      <c r="B34" s="198"/>
      <c r="C34" s="180" t="s">
        <v>301</v>
      </c>
      <c r="D34" s="180" t="s">
        <v>302</v>
      </c>
    </row>
    <row r="35" spans="2:4" ht="38.25" x14ac:dyDescent="0.25">
      <c r="B35" s="198"/>
      <c r="C35" s="180" t="s">
        <v>303</v>
      </c>
      <c r="D35" s="180" t="s">
        <v>304</v>
      </c>
    </row>
    <row r="36" spans="2:4" ht="30" customHeight="1" x14ac:dyDescent="0.25">
      <c r="B36" s="198"/>
      <c r="C36" s="180" t="s">
        <v>305</v>
      </c>
      <c r="D36" s="180" t="s">
        <v>306</v>
      </c>
    </row>
    <row r="37" spans="2:4" ht="16.5" customHeight="1" x14ac:dyDescent="0.25">
      <c r="B37" s="179" t="s">
        <v>240</v>
      </c>
      <c r="C37" s="179" t="s">
        <v>241</v>
      </c>
      <c r="D37" s="179" t="s">
        <v>242</v>
      </c>
    </row>
    <row r="38" spans="2:4" ht="20.25" customHeight="1" x14ac:dyDescent="0.25">
      <c r="B38" s="198" t="s">
        <v>341</v>
      </c>
      <c r="C38" s="180" t="s">
        <v>307</v>
      </c>
      <c r="D38" s="180" t="s">
        <v>308</v>
      </c>
    </row>
    <row r="39" spans="2:4" ht="20.25" customHeight="1" x14ac:dyDescent="0.25">
      <c r="B39" s="198"/>
      <c r="C39" s="180" t="s">
        <v>309</v>
      </c>
      <c r="D39" s="180" t="s">
        <v>310</v>
      </c>
    </row>
    <row r="40" spans="2:4" ht="20.25" customHeight="1" x14ac:dyDescent="0.25">
      <c r="B40" s="198"/>
      <c r="C40" s="180" t="s">
        <v>311</v>
      </c>
      <c r="D40" s="180" t="s">
        <v>312</v>
      </c>
    </row>
    <row r="41" spans="2:4" ht="20.25" customHeight="1" x14ac:dyDescent="0.25">
      <c r="B41" s="198"/>
      <c r="C41" s="180" t="s">
        <v>313</v>
      </c>
      <c r="D41" s="180" t="s">
        <v>314</v>
      </c>
    </row>
    <row r="42" spans="2:4" ht="20.25" customHeight="1" x14ac:dyDescent="0.25">
      <c r="B42" s="198"/>
      <c r="C42" s="180" t="s">
        <v>315</v>
      </c>
      <c r="D42" s="180" t="s">
        <v>316</v>
      </c>
    </row>
    <row r="43" spans="2:4" ht="20.25" customHeight="1" x14ac:dyDescent="0.25">
      <c r="B43" s="198"/>
      <c r="C43" s="180" t="s">
        <v>317</v>
      </c>
      <c r="D43" s="180" t="s">
        <v>318</v>
      </c>
    </row>
    <row r="44" spans="2:4" ht="16.5" customHeight="1" x14ac:dyDescent="0.25">
      <c r="B44" s="179" t="s">
        <v>240</v>
      </c>
      <c r="C44" s="179" t="s">
        <v>241</v>
      </c>
      <c r="D44" s="179" t="s">
        <v>242</v>
      </c>
    </row>
    <row r="45" spans="2:4" ht="19.5" customHeight="1" x14ac:dyDescent="0.25">
      <c r="B45" s="198" t="s">
        <v>340</v>
      </c>
      <c r="C45" s="180" t="s">
        <v>319</v>
      </c>
      <c r="D45" s="180" t="s">
        <v>320</v>
      </c>
    </row>
    <row r="46" spans="2:4" ht="19.5" customHeight="1" x14ac:dyDescent="0.25">
      <c r="B46" s="198"/>
      <c r="C46" s="180" t="s">
        <v>309</v>
      </c>
      <c r="D46" s="180" t="s">
        <v>321</v>
      </c>
    </row>
    <row r="47" spans="2:4" ht="19.5" customHeight="1" x14ac:dyDescent="0.25">
      <c r="B47" s="198"/>
      <c r="C47" s="180" t="s">
        <v>311</v>
      </c>
      <c r="D47" s="180" t="s">
        <v>322</v>
      </c>
    </row>
    <row r="48" spans="2:4" ht="19.5" customHeight="1" x14ac:dyDescent="0.25">
      <c r="B48" s="198"/>
      <c r="C48" s="180" t="s">
        <v>313</v>
      </c>
      <c r="D48" s="180" t="s">
        <v>314</v>
      </c>
    </row>
    <row r="49" spans="2:4" ht="19.5" customHeight="1" x14ac:dyDescent="0.25">
      <c r="B49" s="198"/>
      <c r="C49" s="180" t="s">
        <v>323</v>
      </c>
      <c r="D49" s="180" t="s">
        <v>324</v>
      </c>
    </row>
    <row r="50" spans="2:4" ht="19.5" customHeight="1" x14ac:dyDescent="0.25">
      <c r="B50" s="198"/>
      <c r="C50" s="180" t="s">
        <v>325</v>
      </c>
      <c r="D50" s="180" t="s">
        <v>326</v>
      </c>
    </row>
    <row r="51" spans="2:4" ht="16.5" customHeight="1" x14ac:dyDescent="0.25">
      <c r="B51" s="179" t="s">
        <v>240</v>
      </c>
      <c r="C51" s="179" t="s">
        <v>241</v>
      </c>
      <c r="D51" s="179" t="s">
        <v>242</v>
      </c>
    </row>
    <row r="52" spans="2:4" ht="30.75" customHeight="1" x14ac:dyDescent="0.25">
      <c r="B52" s="198" t="s">
        <v>339</v>
      </c>
      <c r="C52" s="180" t="s">
        <v>327</v>
      </c>
      <c r="D52" s="180" t="s">
        <v>328</v>
      </c>
    </row>
    <row r="53" spans="2:4" ht="30.75" customHeight="1" x14ac:dyDescent="0.25">
      <c r="B53" s="198"/>
      <c r="C53" s="180" t="s">
        <v>329</v>
      </c>
      <c r="D53" s="180" t="s">
        <v>330</v>
      </c>
    </row>
    <row r="54" spans="2:4" ht="30.75" customHeight="1" x14ac:dyDescent="0.25">
      <c r="B54" s="198"/>
      <c r="C54" s="180" t="s">
        <v>331</v>
      </c>
      <c r="D54" s="180" t="s">
        <v>332</v>
      </c>
    </row>
    <row r="55" spans="2:4" ht="30.75" customHeight="1" x14ac:dyDescent="0.25">
      <c r="B55" s="198"/>
      <c r="C55" s="180" t="s">
        <v>333</v>
      </c>
      <c r="D55" s="180" t="s">
        <v>334</v>
      </c>
    </row>
    <row r="56" spans="2:4" ht="30.75" customHeight="1" x14ac:dyDescent="0.25">
      <c r="B56" s="198"/>
      <c r="C56" s="180" t="s">
        <v>335</v>
      </c>
      <c r="D56" s="180" t="s">
        <v>336</v>
      </c>
    </row>
    <row r="57" spans="2:4" ht="30.75" customHeight="1" x14ac:dyDescent="0.25">
      <c r="B57" s="198"/>
      <c r="C57" s="180" t="s">
        <v>337</v>
      </c>
      <c r="D57" s="180" t="s">
        <v>338</v>
      </c>
    </row>
  </sheetData>
  <sheetProtection password="D9DE" sheet="1" objects="1" scenarios="1" selectLockedCells="1" selectUnlockedCells="1"/>
  <mergeCells count="6">
    <mergeCell ref="B52:B57"/>
    <mergeCell ref="B3:B14"/>
    <mergeCell ref="B16:B21"/>
    <mergeCell ref="B23:B36"/>
    <mergeCell ref="B38:B43"/>
    <mergeCell ref="B45:B50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Inicio</vt:lpstr>
      <vt:lpstr>Acerca de esta Herramienta</vt:lpstr>
      <vt:lpstr>Caracterización</vt:lpstr>
      <vt:lpstr>Resultados</vt:lpstr>
      <vt:lpstr>Caracterización cuanti (2)</vt:lpstr>
      <vt:lpstr>Definición de Aspectos</vt:lpstr>
      <vt:lpstr>Impulso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</dc:creator>
  <cp:lastModifiedBy>Hewlett-Packard Company</cp:lastModifiedBy>
  <cp:lastPrinted>2019-09-09T18:55:16Z</cp:lastPrinted>
  <dcterms:created xsi:type="dcterms:W3CDTF">2019-05-09T15:27:28Z</dcterms:created>
  <dcterms:modified xsi:type="dcterms:W3CDTF">2019-10-09T18:12:18Z</dcterms:modified>
</cp:coreProperties>
</file>